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PC PKM Sidomulyo\Data D\PTM &amp; KESEHATAN MATA (YENNY)\ptm\JADWAL POSYANDU BALITA 2024\"/>
    </mc:Choice>
  </mc:AlternateContent>
  <xr:revisionPtr revIDLastSave="0" documentId="13_ncr:1_{C266505E-63A6-474A-8AEF-8EEA4B81FFF6}" xr6:coauthVersionLast="45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JADWAL INDUK" sheetId="1" state="hidden" r:id="rId1"/>
    <sheet name="SIDODAMAI" sheetId="2" r:id="rId2"/>
    <sheet name="SIDOMULYO" sheetId="3" r:id="rId3"/>
    <sheet name="PELITA " sheetId="5" r:id="rId4"/>
    <sheet name="SELILI" sheetId="6" r:id="rId5"/>
    <sheet name="SUNGAI DAMA" sheetId="7" r:id="rId6"/>
    <sheet name="JLH. POSYANDU" sheetId="4" state="hidden" r:id="rId7"/>
    <sheet name="JLH PEMBINAAN" sheetId="9" state="hidden" r:id="rId8"/>
  </sheets>
  <definedNames>
    <definedName name="_xlnm.Print_Area" localSheetId="3">'PELITA '!$A$1:$U$48</definedName>
    <definedName name="_xlnm.Print_Area" localSheetId="1">SIDODAMAI!$A$1:$U$33</definedName>
    <definedName name="_xlnm.Print_Area" localSheetId="2">SIDOMULYO!$A$1:$U$41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4" l="1"/>
  <c r="H28" i="4"/>
  <c r="H27" i="4"/>
  <c r="H26" i="4"/>
  <c r="D13" i="1" l="1"/>
  <c r="D134" i="1" l="1"/>
  <c r="D135" i="1"/>
  <c r="D136" i="1"/>
  <c r="D122" i="1"/>
  <c r="D124" i="1"/>
  <c r="D93" i="1"/>
  <c r="D69" i="1"/>
  <c r="D67" i="1"/>
  <c r="D14" i="1"/>
  <c r="D154" i="1"/>
  <c r="D155" i="1"/>
  <c r="D159" i="1"/>
  <c r="D160" i="1"/>
  <c r="D161" i="1"/>
  <c r="D163" i="1"/>
  <c r="D164" i="1"/>
  <c r="D165" i="1"/>
  <c r="D152" i="1"/>
  <c r="D149" i="1"/>
  <c r="D146" i="1"/>
  <c r="D147" i="1"/>
  <c r="D148" i="1"/>
  <c r="D143" i="1"/>
  <c r="D144" i="1"/>
  <c r="D145" i="1"/>
  <c r="F40" i="2"/>
  <c r="F39" i="2"/>
  <c r="F38" i="2"/>
  <c r="F37" i="2"/>
  <c r="F36" i="2"/>
  <c r="E4" i="4" l="1"/>
  <c r="H15" i="4"/>
  <c r="H14" i="4"/>
  <c r="H13" i="4"/>
  <c r="H16" i="4"/>
  <c r="H17" i="4"/>
  <c r="B33" i="4"/>
  <c r="B24" i="4"/>
  <c r="B7" i="4"/>
  <c r="B3" i="4"/>
  <c r="B11" i="4"/>
  <c r="B15" i="4"/>
  <c r="B5" i="4"/>
  <c r="B21" i="4"/>
  <c r="H11" i="4"/>
  <c r="H9" i="4"/>
  <c r="H7" i="4"/>
  <c r="H5" i="4"/>
  <c r="H12" i="4"/>
  <c r="H10" i="4"/>
  <c r="H8" i="4"/>
  <c r="H6" i="4"/>
  <c r="H4" i="4"/>
  <c r="H2" i="4"/>
  <c r="E3" i="4"/>
  <c r="B2" i="4"/>
  <c r="H3" i="4"/>
  <c r="E2" i="4"/>
  <c r="B28" i="4"/>
  <c r="B9" i="4"/>
  <c r="B13" i="4"/>
  <c r="B17" i="4"/>
  <c r="B22" i="4"/>
  <c r="B30" i="4"/>
  <c r="B26" i="4"/>
  <c r="B32" i="4"/>
  <c r="B4" i="4"/>
  <c r="B6" i="4"/>
  <c r="B8" i="4"/>
  <c r="B10" i="4"/>
  <c r="B12" i="4"/>
  <c r="B14" i="4"/>
  <c r="B16" i="4"/>
  <c r="B19" i="4"/>
  <c r="B20" i="4"/>
  <c r="B23" i="4"/>
  <c r="B25" i="4"/>
  <c r="B27" i="4"/>
  <c r="B29" i="4"/>
  <c r="B31" i="4"/>
</calcChain>
</file>

<file path=xl/sharedStrings.xml><?xml version="1.0" encoding="utf-8"?>
<sst xmlns="http://schemas.openxmlformats.org/spreadsheetml/2006/main" count="1306" uniqueCount="491">
  <si>
    <t>JADWAL KEGIATAN POSYANDU BALITA</t>
  </si>
  <si>
    <t>WILAYAH KERJA UPT. PUSKESMAS SIDOMULYO</t>
  </si>
  <si>
    <t>NO</t>
  </si>
  <si>
    <t>NAMA POSYANDU</t>
  </si>
  <si>
    <t>ALAMAT POSYANDU</t>
  </si>
  <si>
    <t>NAMA PETUGAS</t>
  </si>
  <si>
    <t>TUGAS</t>
  </si>
  <si>
    <t>JADWAL ASLI</t>
  </si>
  <si>
    <t>TANGGAL PELAKSANAAN</t>
  </si>
  <si>
    <t>KONTAK KADER</t>
  </si>
  <si>
    <t>AGUSTINA</t>
  </si>
  <si>
    <t>JURIM / DDTK</t>
  </si>
  <si>
    <t>DIO</t>
  </si>
  <si>
    <t>ADMIN</t>
  </si>
  <si>
    <t>SEROJA</t>
  </si>
  <si>
    <t>JL. PESUT GANG 1</t>
  </si>
  <si>
    <t>SABRINA</t>
  </si>
  <si>
    <t>JURIM</t>
  </si>
  <si>
    <t>SITI MASITAH</t>
  </si>
  <si>
    <t>0812 5836 2254</t>
  </si>
  <si>
    <t>GIZI / DDTK</t>
  </si>
  <si>
    <t>DINA H.</t>
  </si>
  <si>
    <t>BINJAI</t>
  </si>
  <si>
    <t>JL. LAMBUNG MANGKURAT GANG RAFI</t>
  </si>
  <si>
    <t>SITI AISYAH</t>
  </si>
  <si>
    <t>LUSI</t>
  </si>
  <si>
    <t>0812 5439 3504</t>
  </si>
  <si>
    <t>INDAH</t>
  </si>
  <si>
    <t>MARYAM</t>
  </si>
  <si>
    <t>MELATI II</t>
  </si>
  <si>
    <t>JL. GURAMI RT. 02</t>
  </si>
  <si>
    <t>ABDUL HARIS</t>
  </si>
  <si>
    <t>AMANIA</t>
  </si>
  <si>
    <t>0813 4651 3972</t>
  </si>
  <si>
    <t>HIKMAH</t>
  </si>
  <si>
    <t>SUKONO</t>
  </si>
  <si>
    <t>LUMBA-LUMBA</t>
  </si>
  <si>
    <t>JL. LUMBA-LUMBA RT. 03 (PINGGIR PELELANGAN IKAN)</t>
  </si>
  <si>
    <t>DINI AVIANTI</t>
  </si>
  <si>
    <t>5*</t>
  </si>
  <si>
    <t>BARIYEM</t>
  </si>
  <si>
    <t>0812 5049 1277</t>
  </si>
  <si>
    <t>ELISA</t>
  </si>
  <si>
    <t>BELIMBING</t>
  </si>
  <si>
    <t>JL. OTISTA GANG WAKAF</t>
  </si>
  <si>
    <t>AINUN</t>
  </si>
  <si>
    <t>HADIYANI</t>
  </si>
  <si>
    <t>0822 5611 4694</t>
  </si>
  <si>
    <t>SUHARNIYATI</t>
  </si>
  <si>
    <t>RAMADANI</t>
  </si>
  <si>
    <t>BUNGA MEKAR (SELILI)</t>
  </si>
  <si>
    <t>JL. LUMBA-LUMBA RT. 12</t>
  </si>
  <si>
    <t>MELANIA</t>
  </si>
  <si>
    <t>6*</t>
  </si>
  <si>
    <t>RAHMATIAH</t>
  </si>
  <si>
    <t>0853 2922 9995</t>
  </si>
  <si>
    <t>MIRA</t>
  </si>
  <si>
    <t>FAUZI</t>
  </si>
  <si>
    <t>KENANGA II</t>
  </si>
  <si>
    <t>JL. PESUT GANG 6</t>
  </si>
  <si>
    <t>SRI SURYA</t>
  </si>
  <si>
    <t>NURMAIDAH</t>
  </si>
  <si>
    <t>0821 5971 5945</t>
  </si>
  <si>
    <t>HANIFAH</t>
  </si>
  <si>
    <t>SUKUN</t>
  </si>
  <si>
    <t>JL. JELAWAT GANG 8</t>
  </si>
  <si>
    <t>AYU WD</t>
  </si>
  <si>
    <t>ARISAH</t>
  </si>
  <si>
    <t>0812 5476 9811</t>
  </si>
  <si>
    <t>NASRIKA</t>
  </si>
  <si>
    <t>RUSGIATI</t>
  </si>
  <si>
    <t>TERATAI (SELILI)</t>
  </si>
  <si>
    <t>Jl. SULTAN ALIMUDIN GANG ADIPURA RT. 25</t>
  </si>
  <si>
    <t>WINARTI</t>
  </si>
  <si>
    <t>9*</t>
  </si>
  <si>
    <t>MUJIATI</t>
  </si>
  <si>
    <t>0812 5359 1969</t>
  </si>
  <si>
    <t>RUSHANDAYANI</t>
  </si>
  <si>
    <t>RONI</t>
  </si>
  <si>
    <t>RAMANIA</t>
  </si>
  <si>
    <t>JL. OTISTA GG. STELLING</t>
  </si>
  <si>
    <t>SULASTRI</t>
  </si>
  <si>
    <t>HERMIATI</t>
  </si>
  <si>
    <t>0821 5322 5683</t>
  </si>
  <si>
    <t>BUNGA TANJUNG(SELILI)</t>
  </si>
  <si>
    <t>JL. LUMBA-LUMBA RT. 15 KELURAHAN SELILI</t>
  </si>
  <si>
    <t>10*</t>
  </si>
  <si>
    <t>ANITA</t>
  </si>
  <si>
    <t>0813 5045 0045</t>
  </si>
  <si>
    <t>MAWAR</t>
  </si>
  <si>
    <t>JL. JELAWAT GANG BERSAMA</t>
  </si>
  <si>
    <t>HJ. NOOR HASANAH</t>
  </si>
  <si>
    <t>0821 5354 9949</t>
  </si>
  <si>
    <t>KUPING GAJAH</t>
  </si>
  <si>
    <t>JL. OTISTA GANG STELLING</t>
  </si>
  <si>
    <t>RAHMA</t>
  </si>
  <si>
    <t>WARTI</t>
  </si>
  <si>
    <t>0853 4854 0724</t>
  </si>
  <si>
    <t>GANDA</t>
  </si>
  <si>
    <t>PRIMA</t>
  </si>
  <si>
    <t>JL. USMAN IBRAHIM UJUNG</t>
  </si>
  <si>
    <t>SOLEHA</t>
  </si>
  <si>
    <t>ANDERIYANI</t>
  </si>
  <si>
    <t>0852 5022 7070</t>
  </si>
  <si>
    <t>PELANGI</t>
  </si>
  <si>
    <t>JL. SAMANHUDI GANG DIRGANTARA</t>
  </si>
  <si>
    <t>SURAHMI</t>
  </si>
  <si>
    <t>0813 4644 7843</t>
  </si>
  <si>
    <t>KASIH IBU (SELILI)</t>
  </si>
  <si>
    <t>JL. SULTAN ALIMUDIN GANG LAMTORO RT. 35 SELILI</t>
  </si>
  <si>
    <t>VINA</t>
  </si>
  <si>
    <t>0821 4827 8644</t>
  </si>
  <si>
    <t>SYARIFAH</t>
  </si>
  <si>
    <t>NORMAIDAH</t>
  </si>
  <si>
    <t>ANGGREK (SELILI)</t>
  </si>
  <si>
    <t>JL. SULTAN ALIMUDIN GANG KERAMAT RT. 31 SELILI</t>
  </si>
  <si>
    <t>JUBAIDAH</t>
  </si>
  <si>
    <t>0852 5040 4999</t>
  </si>
  <si>
    <t>VIVIANA</t>
  </si>
  <si>
    <t>BUNGA DELIMA</t>
  </si>
  <si>
    <t>JL. KAKAP</t>
  </si>
  <si>
    <t>14*</t>
  </si>
  <si>
    <t>13*</t>
  </si>
  <si>
    <t>SABARIAH</t>
  </si>
  <si>
    <t>0821 5729 8484</t>
  </si>
  <si>
    <t>CEMPAKA PUTIH</t>
  </si>
  <si>
    <t>JL. OTISTA GANG APEL</t>
  </si>
  <si>
    <t>NINING</t>
  </si>
  <si>
    <t>0857 2433 4447</t>
  </si>
  <si>
    <t>KARTINI</t>
  </si>
  <si>
    <t>JL. USMAN IBRAHIM</t>
  </si>
  <si>
    <t>NURUL AIDA</t>
  </si>
  <si>
    <t>0822 1732 3039</t>
  </si>
  <si>
    <t>ASTER PUTIH</t>
  </si>
  <si>
    <t>JL. KAKAP RT. 17</t>
  </si>
  <si>
    <t>WA ODE N.</t>
  </si>
  <si>
    <t>0813 4767 6791</t>
  </si>
  <si>
    <t>MEKAR INDAH</t>
  </si>
  <si>
    <t>JL. OTISTA GANG GUNUNG SEJUK</t>
  </si>
  <si>
    <t>WA JABIA</t>
  </si>
  <si>
    <t>0813 4941 0631</t>
  </si>
  <si>
    <t>MELATI PUTIH</t>
  </si>
  <si>
    <t>JL. JELAWAT GANG MOSI</t>
  </si>
  <si>
    <t>SARMILA</t>
  </si>
  <si>
    <t>0852 4618 8277</t>
  </si>
  <si>
    <t>MEKAR SARI (SELILI)</t>
  </si>
  <si>
    <t>JL. SUTAN ALIMUDIN GANG ANTORO RT. 20</t>
  </si>
  <si>
    <t>0812 5748 3691</t>
  </si>
  <si>
    <t>MAWAR PELITA</t>
  </si>
  <si>
    <t>JL. LAMBUNG MANGKURAT GANG MASJID BLOK H</t>
  </si>
  <si>
    <t>SANTI DAMAYANTI</t>
  </si>
  <si>
    <t>0812 552 0523</t>
  </si>
  <si>
    <t>BERINGIN</t>
  </si>
  <si>
    <t>JL. LAMBUNG MANGKURAT GANG BAKTI</t>
  </si>
  <si>
    <t>HJ. NUR ASYAH</t>
  </si>
  <si>
    <t>0852 4649 3650</t>
  </si>
  <si>
    <t>PELITA HARAPAN</t>
  </si>
  <si>
    <t>JL. SUTAN ALIMUDIN RT. 34 (DEKAT MASJID)</t>
  </si>
  <si>
    <t>YATI</t>
  </si>
  <si>
    <t>0852 5029 9160</t>
  </si>
  <si>
    <t>MELATI (SELILI)</t>
  </si>
  <si>
    <t>JL . SULTAN ALIMUDIN RT. 26 (DEKAT PUSBAN SUNGAI KERBAU)</t>
  </si>
  <si>
    <t>SYAFIATUL</t>
  </si>
  <si>
    <t>0812 2699 9143</t>
  </si>
  <si>
    <t>MAS'IDA</t>
  </si>
  <si>
    <t>MANGGIS</t>
  </si>
  <si>
    <t>JL SAMANHUDI GANG ANNOR 2</t>
  </si>
  <si>
    <t>NURUL</t>
  </si>
  <si>
    <t>0813 5097 9060</t>
  </si>
  <si>
    <t>MARKISA 2</t>
  </si>
  <si>
    <t>JL. LAMBUNG MANGKURAT GANG H. USMAN</t>
  </si>
  <si>
    <t>MASNIAH</t>
  </si>
  <si>
    <t>0813 4755 2121</t>
  </si>
  <si>
    <t>MEKAR TANJUNG</t>
  </si>
  <si>
    <t>JL LAMBUNG MANGKURAT (DEPAN MASJID)</t>
  </si>
  <si>
    <t>ATIKAH</t>
  </si>
  <si>
    <t>0822 5027 0922</t>
  </si>
  <si>
    <t>DINA P.</t>
  </si>
  <si>
    <t>BUNGA TANJUNG</t>
  </si>
  <si>
    <t>JL. LAMBUNG MANGKURAT GANG RAJI</t>
  </si>
  <si>
    <t>RISKA</t>
  </si>
  <si>
    <t>0852 5089 8817</t>
  </si>
  <si>
    <t>ASTER</t>
  </si>
  <si>
    <t>JL. LAMBUNG MANGKURAT GANG AL JAWAHIR</t>
  </si>
  <si>
    <t>HJ. NURJANAH</t>
  </si>
  <si>
    <t>0852 5050 4213</t>
  </si>
  <si>
    <t>SRIKANDI</t>
  </si>
  <si>
    <t>JL. LAMBUNG MANGKURAT GANG 6</t>
  </si>
  <si>
    <t>YENNY S.</t>
  </si>
  <si>
    <t>JUMASIAH</t>
  </si>
  <si>
    <t>0823 5823 4564</t>
  </si>
  <si>
    <t>SEDERHANA</t>
  </si>
  <si>
    <t>JL. LAMBUNG MANGKURAT GANG 3</t>
  </si>
  <si>
    <t>RAHMAWATI</t>
  </si>
  <si>
    <t>0852 4792 4492</t>
  </si>
  <si>
    <t>TARAP</t>
  </si>
  <si>
    <t>JL. LAMBUNG MANGKURAT GANG 10</t>
  </si>
  <si>
    <t>LILIS</t>
  </si>
  <si>
    <t>0852 4637 3104</t>
  </si>
  <si>
    <t>SEROJA 2</t>
  </si>
  <si>
    <t>JL. AZIZ SAMAD</t>
  </si>
  <si>
    <t>YANTI</t>
  </si>
  <si>
    <t>0853 4743 8483</t>
  </si>
  <si>
    <t>MARKISA 1</t>
  </si>
  <si>
    <t>JL. LAMBUNG MANGKURAT GANG ANNOR 1</t>
  </si>
  <si>
    <t>YUYUN</t>
  </si>
  <si>
    <t>0858 4901 5813</t>
  </si>
  <si>
    <t>PENTING!!!</t>
  </si>
  <si>
    <t>*</t>
  </si>
  <si>
    <r>
      <t>Ada beberapa tanggal pelaksanaan yan</t>
    </r>
    <r>
      <rPr>
        <b/>
        <sz val="10"/>
        <color indexed="8"/>
        <rFont val="Cambria"/>
        <family val="1"/>
      </rPr>
      <t>g SENGAJA DIRUBAH</t>
    </r>
    <r>
      <rPr>
        <sz val="10"/>
        <color indexed="8"/>
        <rFont val="Cambria"/>
        <family val="1"/>
      </rPr>
      <t xml:space="preserve"> jika dalam 1 hari terlalu banyak posyandu.</t>
    </r>
  </si>
  <si>
    <r>
      <t xml:space="preserve">Nama yang diBOLD adalah </t>
    </r>
    <r>
      <rPr>
        <b/>
        <sz val="10"/>
        <color indexed="8"/>
        <rFont val="Cambria"/>
        <family val="1"/>
      </rPr>
      <t>PEMBINA POSYANDU</t>
    </r>
  </si>
  <si>
    <t>Mengetahui,</t>
  </si>
  <si>
    <t>Penanggungjawab Program Gizi</t>
  </si>
  <si>
    <t>dr. Solihin Wijaya</t>
  </si>
  <si>
    <t>Ranisti Setia Putri, AMG</t>
  </si>
  <si>
    <t>JADWAL KEGIATAN POSYANDU BALITA UPT. PUSKESMAS SIDOMULYO</t>
  </si>
  <si>
    <t>KENANGA</t>
  </si>
  <si>
    <t>JLN. OTISTA GG.12 RT. 16</t>
  </si>
  <si>
    <t>KASMALIAH</t>
  </si>
  <si>
    <t>MARIA</t>
  </si>
  <si>
    <t>0813 2492 1287</t>
  </si>
  <si>
    <t>DEWI</t>
  </si>
  <si>
    <t>GIZI/DDTK</t>
  </si>
  <si>
    <t>SURAHIM</t>
  </si>
  <si>
    <t>PEPAYA</t>
  </si>
  <si>
    <t>JLN. OTISTA GG. BUDIMAN RT. 23</t>
  </si>
  <si>
    <t>ANASTASIA</t>
  </si>
  <si>
    <t>NURMAYANTI</t>
  </si>
  <si>
    <t>0852 5075 2524</t>
  </si>
  <si>
    <t>COKLAT</t>
  </si>
  <si>
    <t>JLN. OTISTA RT. 21</t>
  </si>
  <si>
    <t>0852 4643 1506</t>
  </si>
  <si>
    <t>WIWIN</t>
  </si>
  <si>
    <t>SEHATI</t>
  </si>
  <si>
    <t>JLN. OTISTA RT. 12</t>
  </si>
  <si>
    <t>HJ. MARAGAU</t>
  </si>
  <si>
    <t>0823 1595 8833</t>
  </si>
  <si>
    <t>APEL</t>
  </si>
  <si>
    <t>JLN. OTISTA RT. 24</t>
  </si>
  <si>
    <t>MARINI</t>
  </si>
  <si>
    <t>0853 8973 7487</t>
  </si>
  <si>
    <t>DELIMA</t>
  </si>
  <si>
    <t>JLN. OTISTA GG. 7 RT. 8</t>
  </si>
  <si>
    <t>SUHARTI</t>
  </si>
  <si>
    <t>0852 5022 5944</t>
  </si>
  <si>
    <t>DAMAI</t>
  </si>
  <si>
    <t>JLN. DAMAI RT.25</t>
  </si>
  <si>
    <t>NANA</t>
  </si>
  <si>
    <t>0812 5835 0669</t>
  </si>
  <si>
    <r>
      <t xml:space="preserve">Jika ditanggal terdapat tanda bintang (*) </t>
    </r>
    <r>
      <rPr>
        <b/>
        <sz val="10"/>
        <color indexed="10"/>
        <rFont val="Cambria"/>
        <family val="1"/>
      </rPr>
      <t>ARTINYA</t>
    </r>
    <r>
      <rPr>
        <sz val="10"/>
        <color indexed="8"/>
        <rFont val="Cambria"/>
        <family val="1"/>
      </rPr>
      <t xml:space="preserve"> tanggal pelaksanaan yan</t>
    </r>
    <r>
      <rPr>
        <b/>
        <sz val="10"/>
        <color indexed="8"/>
        <rFont val="Cambria"/>
        <family val="1"/>
      </rPr>
      <t xml:space="preserve">g </t>
    </r>
    <r>
      <rPr>
        <b/>
        <sz val="10"/>
        <color indexed="10"/>
        <rFont val="Cambria"/>
        <family val="1"/>
      </rPr>
      <t>SENGAJA DIRUBAH</t>
    </r>
    <r>
      <rPr>
        <sz val="10"/>
        <color indexed="8"/>
        <rFont val="Cambria"/>
        <family val="1"/>
      </rPr>
      <t xml:space="preserve"> karena dalam 1 hari terlalu banyak posyandu.</t>
    </r>
  </si>
  <si>
    <t>SRI REJEKI</t>
  </si>
  <si>
    <t>JL. MARSDA. A SALEH</t>
  </si>
  <si>
    <t>YULIANA</t>
  </si>
  <si>
    <t>SRIANAH</t>
  </si>
  <si>
    <t>TERATAI</t>
  </si>
  <si>
    <t xml:space="preserve">JL. BIAWAN Gg I </t>
  </si>
  <si>
    <t>SETIA</t>
  </si>
  <si>
    <t>JL. MARSDA. A SALEH Gg 1</t>
  </si>
  <si>
    <t>PETERNAKAN</t>
  </si>
  <si>
    <t>JL. MARSDA. A SALEH RT 24</t>
  </si>
  <si>
    <t>LESTARI 1</t>
  </si>
  <si>
    <t>JL. SUBULUS SALAM RT 36</t>
  </si>
  <si>
    <t>FLAMBOYAN</t>
  </si>
  <si>
    <t>JL. MARSDA. A SALEH RT 41</t>
  </si>
  <si>
    <t>KENARI</t>
  </si>
  <si>
    <t>JL. BIAWAN Gg 4, RT 13</t>
  </si>
  <si>
    <t>RUMBIA 1</t>
  </si>
  <si>
    <t>JL. RUMBIA I</t>
  </si>
  <si>
    <t>RUMBIA 2</t>
  </si>
  <si>
    <t>JL. RUMBIA II Gg MUSIC</t>
  </si>
  <si>
    <t>ANGGREK</t>
  </si>
  <si>
    <t>JL. BIAWAN RT 10</t>
  </si>
  <si>
    <t>LESTARI II</t>
  </si>
  <si>
    <t>JL. SUBULUS SALAM RT 28</t>
  </si>
  <si>
    <t>BIDAN</t>
  </si>
  <si>
    <t>FEBRI</t>
  </si>
  <si>
    <t>SRIANA</t>
  </si>
  <si>
    <t>VERSA</t>
  </si>
  <si>
    <t>PERAWAT</t>
  </si>
  <si>
    <t>SRI SURYA N.</t>
  </si>
  <si>
    <t>NORDIANA</t>
  </si>
  <si>
    <t>DDTK</t>
  </si>
  <si>
    <t>KELURAHAN PELITA</t>
  </si>
  <si>
    <t>KELURAHAN SELILI</t>
  </si>
  <si>
    <t>KELURAHAN SUNGAI DAMA</t>
  </si>
  <si>
    <t>ATI</t>
  </si>
  <si>
    <t>0853 5023 0601</t>
  </si>
  <si>
    <t>FATIMAH</t>
  </si>
  <si>
    <t>0852 4542 7557</t>
  </si>
  <si>
    <t>SELVIA</t>
  </si>
  <si>
    <t>0852 5084 4495</t>
  </si>
  <si>
    <t>ANIK</t>
  </si>
  <si>
    <t>0822 5431 6591</t>
  </si>
  <si>
    <t>ELFA</t>
  </si>
  <si>
    <t>0812 5370 3409</t>
  </si>
  <si>
    <t>DUDY</t>
  </si>
  <si>
    <t>RANISTI</t>
  </si>
  <si>
    <t>TAHUN 2020</t>
  </si>
  <si>
    <t>MAULIDA</t>
  </si>
  <si>
    <t>NISA</t>
  </si>
  <si>
    <t xml:space="preserve">ADMIN </t>
  </si>
  <si>
    <t>SIDODAMAI</t>
  </si>
  <si>
    <t>DINA</t>
  </si>
  <si>
    <t>VIVI</t>
  </si>
  <si>
    <t>EDA</t>
  </si>
  <si>
    <t>2*</t>
  </si>
  <si>
    <t>4*</t>
  </si>
  <si>
    <t>24*</t>
  </si>
  <si>
    <t>17*</t>
  </si>
  <si>
    <t>5 (Puasa)</t>
  </si>
  <si>
    <t>11*</t>
  </si>
  <si>
    <t>3*</t>
  </si>
  <si>
    <t>Kepala UPT</t>
  </si>
  <si>
    <t>Samarinda, 27 Desember 2019</t>
  </si>
  <si>
    <t>NIP. 196604141999031002</t>
  </si>
  <si>
    <t>NIP. 199212272014032002</t>
  </si>
  <si>
    <t>KELURAHAN SIDOMULYO</t>
  </si>
  <si>
    <t>KELURAHAN SIDODAMAI</t>
  </si>
  <si>
    <t>Penanggung jawab Program Promkes</t>
  </si>
  <si>
    <t>Abdul .Haris.H Ismail.S.K.M</t>
  </si>
  <si>
    <t>NIP. 197105081991021001</t>
  </si>
  <si>
    <t>SYARIFAH SERLI</t>
  </si>
  <si>
    <t>Abdul Haris H Ismail.S.K.M</t>
  </si>
  <si>
    <t>Samarinda, 2 Januari 2021</t>
  </si>
  <si>
    <t>PEMBINA</t>
  </si>
  <si>
    <t>RT</t>
  </si>
  <si>
    <t>Penanggungjawab Program Promkes</t>
  </si>
  <si>
    <t>Abdul Haris H Isamail.S.K.M</t>
  </si>
  <si>
    <t>Abdul haris H Ismail</t>
  </si>
  <si>
    <t>Abdul Haris H Ismail</t>
  </si>
  <si>
    <t>MAWAR PUTIH</t>
  </si>
  <si>
    <t>0895377017287</t>
  </si>
  <si>
    <t>085250844495</t>
  </si>
  <si>
    <t>SILVIA</t>
  </si>
  <si>
    <t xml:space="preserve"> SITI FATIMAH</t>
  </si>
  <si>
    <t>BASNIAH</t>
  </si>
  <si>
    <t>085250081313</t>
  </si>
  <si>
    <t>MUSTIRAH</t>
  </si>
  <si>
    <t>081350362420</t>
  </si>
  <si>
    <t>24 . 40</t>
  </si>
  <si>
    <t>18 . 19</t>
  </si>
  <si>
    <t>14 , 15 , 16</t>
  </si>
  <si>
    <t>7, 19</t>
  </si>
  <si>
    <t>31, 33</t>
  </si>
  <si>
    <t>21, 22</t>
  </si>
  <si>
    <t>27, 28</t>
  </si>
  <si>
    <t>KENANGA 1</t>
  </si>
  <si>
    <t xml:space="preserve"> 23, 29</t>
  </si>
  <si>
    <t>DELIMA 2</t>
  </si>
  <si>
    <t>16, 17</t>
  </si>
  <si>
    <t>35, 36, 37</t>
  </si>
  <si>
    <t>25, 41</t>
  </si>
  <si>
    <t>7, 12, 13</t>
  </si>
  <si>
    <t>1, 2</t>
  </si>
  <si>
    <t xml:space="preserve">MAWAR </t>
  </si>
  <si>
    <t>BERINGIN 1</t>
  </si>
  <si>
    <t>41, 42, 43, 45, 49</t>
  </si>
  <si>
    <t>3, 4, 6, 15</t>
  </si>
  <si>
    <t>9, 10, 11</t>
  </si>
  <si>
    <t>34, 36, 37, 38</t>
  </si>
  <si>
    <t>5, 6, 13</t>
  </si>
  <si>
    <t>12, 13, 14</t>
  </si>
  <si>
    <t>JL.JELAWAT .GG.10</t>
  </si>
  <si>
    <t>MANTI SUMANTI</t>
  </si>
  <si>
    <t>ALFIAN</t>
  </si>
  <si>
    <t>085250546362</t>
  </si>
  <si>
    <t>SULASMI</t>
  </si>
  <si>
    <t>SITI RABIA</t>
  </si>
  <si>
    <t>MARYUNI</t>
  </si>
  <si>
    <t>SUPRIATI</t>
  </si>
  <si>
    <t>JLN. JELAWAT.GG.7.</t>
  </si>
  <si>
    <t>0822 50354041</t>
  </si>
  <si>
    <t>NURHASANAH</t>
  </si>
  <si>
    <t>MARGARETHA</t>
  </si>
  <si>
    <t>081367055741</t>
  </si>
  <si>
    <t>26,27,28,29</t>
  </si>
  <si>
    <t>MUKNIATI</t>
  </si>
  <si>
    <t>RIRIRN SRI.H</t>
  </si>
  <si>
    <t>082352315359</t>
  </si>
  <si>
    <t>BURUNG PUTIH</t>
  </si>
  <si>
    <t>NORHASANAH</t>
  </si>
  <si>
    <t>085845131079</t>
  </si>
  <si>
    <r>
      <t xml:space="preserve">Nama yang diBOLD adalah </t>
    </r>
    <r>
      <rPr>
        <b/>
        <sz val="10"/>
        <color indexed="8"/>
        <rFont val="Cambria"/>
        <family val="1"/>
      </rPr>
      <t>PEMBINA POSYANDU ( Posyandu Liss BIRU Sementara Tidak Aktif )</t>
    </r>
  </si>
  <si>
    <r>
      <t xml:space="preserve">Jika ditanggal terdapat tanda bintang (*) </t>
    </r>
    <r>
      <rPr>
        <b/>
        <sz val="10"/>
        <color indexed="10"/>
        <rFont val="Cambria"/>
        <family val="1"/>
      </rPr>
      <t>ARTINYA</t>
    </r>
    <r>
      <rPr>
        <b/>
        <sz val="10"/>
        <color indexed="8"/>
        <rFont val="Cambria"/>
        <family val="1"/>
      </rPr>
      <t xml:space="preserve"> tanggal pelaksanaan yang </t>
    </r>
    <r>
      <rPr>
        <b/>
        <sz val="10"/>
        <color indexed="10"/>
        <rFont val="Cambria"/>
        <family val="1"/>
      </rPr>
      <t>SENGAJA DIRUBAH</t>
    </r>
    <r>
      <rPr>
        <b/>
        <sz val="10"/>
        <color indexed="8"/>
        <rFont val="Cambria"/>
        <family val="1"/>
      </rPr>
      <t xml:space="preserve"> karena dalam 1 hari terlalu banyak posyandu.</t>
    </r>
  </si>
  <si>
    <t>7*</t>
  </si>
  <si>
    <t>18*</t>
  </si>
  <si>
    <t>22*</t>
  </si>
  <si>
    <t>19*</t>
  </si>
  <si>
    <t>20*</t>
  </si>
  <si>
    <t>JL.LUMBA - LUMBA, RT.10,11</t>
  </si>
  <si>
    <t>TULIP</t>
  </si>
  <si>
    <t>JL.ST.ALIMUDIN.RT,22,23</t>
  </si>
  <si>
    <t>NURDIANA</t>
  </si>
  <si>
    <t>TAHUN 2025</t>
  </si>
  <si>
    <t>NURHIKMAH</t>
  </si>
  <si>
    <t>SRI SURYA NN</t>
  </si>
  <si>
    <t>SYARIFAH SERLY</t>
  </si>
  <si>
    <t>KELURAHAN : SIDODAMAI</t>
  </si>
  <si>
    <t>DINA HARIATI</t>
  </si>
  <si>
    <t>PURTI</t>
  </si>
  <si>
    <t>16,17,18,30</t>
  </si>
  <si>
    <t>085390223270</t>
  </si>
  <si>
    <t>3,4,5</t>
  </si>
  <si>
    <t>MULYATI</t>
  </si>
  <si>
    <t>082324080164</t>
  </si>
  <si>
    <t>,20,21</t>
  </si>
  <si>
    <t>12,11,10</t>
  </si>
  <si>
    <t>085390115598</t>
  </si>
  <si>
    <t>0852 5022 5844</t>
  </si>
  <si>
    <t>9,25,26,27,28,31,32,</t>
  </si>
  <si>
    <t>AGUSTI</t>
  </si>
  <si>
    <t>KELURAHAN  : SIDOMULYO</t>
  </si>
  <si>
    <t>23,0314,15</t>
  </si>
  <si>
    <t>VITA  HANDAYANI</t>
  </si>
  <si>
    <t>MUSTANIAH</t>
  </si>
  <si>
    <t>SUHARNI</t>
  </si>
  <si>
    <t>EVI AGUSTINA</t>
  </si>
  <si>
    <t>082154667829</t>
  </si>
  <si>
    <t>DEVI SEPTIA</t>
  </si>
  <si>
    <t>08115520567</t>
  </si>
  <si>
    <t>27,28,29,31,32,33,34</t>
  </si>
  <si>
    <t>TUTIK.K</t>
  </si>
  <si>
    <t>085283035755</t>
  </si>
  <si>
    <t>1,2,4,5,6,8,38</t>
  </si>
  <si>
    <t>SATRIA NINGSIH</t>
  </si>
  <si>
    <t>085345094193</t>
  </si>
  <si>
    <t>ABD.HARIS</t>
  </si>
  <si>
    <t>SYAFIATUL.A</t>
  </si>
  <si>
    <t>VIVIANAI</t>
  </si>
  <si>
    <t>IFFA MUKRIMAH</t>
  </si>
  <si>
    <t>HILARIUS SERAFINI</t>
  </si>
  <si>
    <t>MARYAM.Y</t>
  </si>
  <si>
    <t>YENNY SALFITRIANY</t>
  </si>
  <si>
    <t>DINA PUSPITA</t>
  </si>
  <si>
    <t>PUTRI</t>
  </si>
  <si>
    <t>KELURAHAN ; PELITA</t>
  </si>
  <si>
    <t>LUCY BELLYA</t>
  </si>
  <si>
    <t>ALWIN.K</t>
  </si>
  <si>
    <t>081342373798</t>
  </si>
  <si>
    <t>12, 14, 15,18</t>
  </si>
  <si>
    <t>MAYKAN</t>
  </si>
  <si>
    <t>30,40,45,46</t>
  </si>
  <si>
    <t>081254567154</t>
  </si>
  <si>
    <t>081347362898</t>
  </si>
  <si>
    <t>RITA HADRIYANI</t>
  </si>
  <si>
    <t>ERNI R</t>
  </si>
  <si>
    <t>082250749889</t>
  </si>
  <si>
    <t>NURYUNI</t>
  </si>
  <si>
    <t>081229594089</t>
  </si>
  <si>
    <t>082181223532</t>
  </si>
  <si>
    <t>RISMAYANTI</t>
  </si>
  <si>
    <t>085787444467</t>
  </si>
  <si>
    <t>NORLAILA</t>
  </si>
  <si>
    <t>08125883800</t>
  </si>
  <si>
    <t>22,  25</t>
  </si>
  <si>
    <t>085251015043</t>
  </si>
  <si>
    <t>FITRIANI</t>
  </si>
  <si>
    <t>082227772981</t>
  </si>
  <si>
    <t>WIWIK</t>
  </si>
  <si>
    <t>081350440871</t>
  </si>
  <si>
    <t>KELURAHAN : SELILI</t>
  </si>
  <si>
    <t>ANNISA</t>
  </si>
  <si>
    <t>VIVIANI</t>
  </si>
  <si>
    <t>MIRA.L</t>
  </si>
  <si>
    <t>ABD. HARIS</t>
  </si>
  <si>
    <t>YENNY.S.SY</t>
  </si>
  <si>
    <t>HILARIUS SARAFINI</t>
  </si>
  <si>
    <t>8,7,9,10,11</t>
  </si>
  <si>
    <t>FITRI GATI</t>
  </si>
  <si>
    <t>081522783962</t>
  </si>
  <si>
    <t>085820293962</t>
  </si>
  <si>
    <t>YENNY. S .SY</t>
  </si>
  <si>
    <t>ANISA</t>
  </si>
  <si>
    <t>YUDINASARI</t>
  </si>
  <si>
    <t>085393100997</t>
  </si>
  <si>
    <t>NOVIA</t>
  </si>
  <si>
    <t>NORIDA</t>
  </si>
  <si>
    <t>083139072454</t>
  </si>
  <si>
    <t>0882020910938</t>
  </si>
  <si>
    <t>085347482363</t>
  </si>
  <si>
    <t>NURSIAH</t>
  </si>
  <si>
    <t>081350951440</t>
  </si>
  <si>
    <t>HASNAWATI</t>
  </si>
  <si>
    <t>081317920230</t>
  </si>
  <si>
    <t>RINI HERIYANTI</t>
  </si>
  <si>
    <t>082133373860</t>
  </si>
  <si>
    <t>WA ODE HAMIYA</t>
  </si>
  <si>
    <t>RUSDIANA</t>
  </si>
  <si>
    <t>082357808252</t>
  </si>
  <si>
    <t>DELLA.S</t>
  </si>
  <si>
    <t>082237554818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</si>
</sst>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4" x14ac:knownFonts="1">
    <font>
      <sz val="11"/>
      <color theme="1"/>
      <name val="Arial Narrow"/>
      <family val="2"/>
      <charset val="1"/>
    </font>
    <font>
      <b/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i/>
      <sz val="10"/>
      <color rgb="FF0070C0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0"/>
      <color indexed="10"/>
      <name val="Cambria"/>
      <family val="1"/>
    </font>
    <font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theme="3"/>
      <name val="Cambria"/>
      <family val="1"/>
      <scheme val="major"/>
    </font>
    <font>
      <b/>
      <sz val="10"/>
      <color rgb="FF7030A0"/>
      <name val="Cambria"/>
      <family val="1"/>
      <scheme val="major"/>
    </font>
    <font>
      <b/>
      <i/>
      <sz val="10"/>
      <color rgb="FF7030A0"/>
      <name val="Cambria"/>
      <family val="1"/>
      <scheme val="major"/>
    </font>
    <font>
      <sz val="10"/>
      <color theme="0"/>
      <name val="Cambria"/>
      <family val="1"/>
      <scheme val="major"/>
    </font>
    <font>
      <sz val="10"/>
      <color theme="0" tint="-4.9989318521683403E-2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b/>
      <sz val="10"/>
      <color rgb="FF002060"/>
      <name val="Cambria"/>
      <family val="1"/>
      <scheme val="major"/>
    </font>
    <font>
      <b/>
      <sz val="10"/>
      <color theme="5" tint="-0.499984740745262"/>
      <name val="Cambria"/>
      <family val="1"/>
      <scheme val="major"/>
    </font>
    <font>
      <sz val="11"/>
      <color theme="1"/>
      <name val="Arial Narrow"/>
      <family val="2"/>
      <charset val="1"/>
    </font>
    <font>
      <i/>
      <sz val="10"/>
      <color theme="1"/>
      <name val="Cambria"/>
      <family val="1"/>
      <scheme val="major"/>
    </font>
    <font>
      <b/>
      <sz val="10"/>
      <color rgb="FFC00000"/>
      <name val="Cambria"/>
      <family val="1"/>
      <scheme val="major"/>
    </font>
    <font>
      <b/>
      <i/>
      <sz val="10"/>
      <name val="Cambria"/>
      <family val="1"/>
      <scheme val="major"/>
    </font>
    <font>
      <b/>
      <i/>
      <sz val="10"/>
      <color rgb="FFC00000"/>
      <name val="Cambria"/>
      <family val="1"/>
      <scheme val="major"/>
    </font>
    <font>
      <sz val="9"/>
      <color theme="1"/>
      <name val="Arial Black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indexed="64"/>
      </top>
      <bottom/>
      <diagonal/>
    </border>
    <border>
      <left style="thin">
        <color theme="3" tint="0.59996337778862885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0.59996337778862885"/>
      </bottom>
      <diagonal/>
    </border>
    <border>
      <left style="medium">
        <color indexed="64"/>
      </left>
      <right style="medium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medium">
        <color indexed="64"/>
      </bottom>
      <diagonal/>
    </border>
    <border>
      <left/>
      <right style="thin">
        <color theme="3" tint="0.59996337778862885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/>
      <top style="medium">
        <color indexed="64"/>
      </top>
      <bottom style="thin">
        <color theme="4"/>
      </bottom>
      <diagonal/>
    </border>
    <border>
      <left/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 tint="0.59996337778862885"/>
      </right>
      <top style="medium">
        <color indexed="64"/>
      </top>
      <bottom style="thin">
        <color theme="3" tint="0.59996337778862885"/>
      </bottom>
      <diagonal/>
    </border>
    <border>
      <left style="medium">
        <color indexed="64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/>
      <top style="medium">
        <color indexed="64"/>
      </top>
      <bottom/>
      <diagonal/>
    </border>
    <border>
      <left/>
      <right style="thin">
        <color theme="4"/>
      </right>
      <top style="medium">
        <color indexed="64"/>
      </top>
      <bottom/>
      <diagonal/>
    </border>
    <border>
      <left style="thin">
        <color theme="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/>
      </right>
      <top/>
      <bottom/>
      <diagonal/>
    </border>
    <border>
      <left style="thin">
        <color theme="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theme="4"/>
      </right>
      <top/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41" fontId="28" fillId="0" borderId="0" applyFont="0" applyFill="0" applyBorder="0" applyAlignment="0" applyProtection="0"/>
  </cellStyleXfs>
  <cellXfs count="5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0" fillId="0" borderId="0" xfId="0" applyNumberFormat="1"/>
    <xf numFmtId="0" fontId="1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0" xfId="0" applyFont="1" applyFill="1"/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16" fontId="0" fillId="0" borderId="0" xfId="0" applyNumberFormat="1"/>
    <xf numFmtId="0" fontId="0" fillId="0" borderId="0" xfId="0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0" borderId="0" xfId="0" applyFont="1" applyFill="1"/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3" fillId="0" borderId="20" xfId="0" applyFont="1" applyBorder="1"/>
    <xf numFmtId="0" fontId="13" fillId="0" borderId="21" xfId="0" applyFont="1" applyBorder="1"/>
    <xf numFmtId="0" fontId="13" fillId="0" borderId="0" xfId="0" applyFont="1" applyBorder="1"/>
    <xf numFmtId="0" fontId="13" fillId="0" borderId="23" xfId="0" applyFont="1" applyBorder="1"/>
    <xf numFmtId="0" fontId="13" fillId="0" borderId="25" xfId="0" applyFont="1" applyBorder="1"/>
    <xf numFmtId="0" fontId="13" fillId="0" borderId="26" xfId="0" applyFont="1" applyBorder="1"/>
    <xf numFmtId="0" fontId="22" fillId="0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17" fillId="12" borderId="60" xfId="0" applyFont="1" applyFill="1" applyBorder="1" applyAlignment="1">
      <alignment horizontal="center" vertical="center" wrapText="1"/>
    </xf>
    <xf numFmtId="0" fontId="17" fillId="12" borderId="60" xfId="0" applyFont="1" applyFill="1" applyBorder="1" applyAlignment="1">
      <alignment horizontal="center" vertical="center"/>
    </xf>
    <xf numFmtId="0" fontId="17" fillId="12" borderId="62" xfId="0" applyFont="1" applyFill="1" applyBorder="1" applyAlignment="1">
      <alignment horizontal="center" vertical="center" wrapText="1"/>
    </xf>
    <xf numFmtId="0" fontId="17" fillId="12" borderId="61" xfId="0" applyFont="1" applyFill="1" applyBorder="1" applyAlignment="1">
      <alignment horizontal="center" vertical="center" wrapText="1"/>
    </xf>
    <xf numFmtId="0" fontId="19" fillId="2" borderId="6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4" fillId="13" borderId="29" xfId="0" applyFont="1" applyFill="1" applyBorder="1" applyAlignment="1">
      <alignment horizontal="center" vertical="center"/>
    </xf>
    <xf numFmtId="41" fontId="2" fillId="0" borderId="0" xfId="2" applyFont="1" applyFill="1" applyAlignment="1">
      <alignment horizontal="center" vertical="center"/>
    </xf>
    <xf numFmtId="41" fontId="4" fillId="9" borderId="29" xfId="2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4" fillId="10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4" fillId="10" borderId="35" xfId="0" applyFont="1" applyFill="1" applyBorder="1" applyAlignment="1">
      <alignment horizontal="center" vertical="center" wrapText="1"/>
    </xf>
    <xf numFmtId="0" fontId="24" fillId="10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4" fillId="16" borderId="29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2" fillId="7" borderId="68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4" fillId="11" borderId="3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9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0" fontId="7" fillId="0" borderId="13" xfId="0" quotePrefix="1" applyFont="1" applyFill="1" applyBorder="1" applyAlignment="1">
      <alignment horizontal="center" vertical="center"/>
    </xf>
    <xf numFmtId="0" fontId="7" fillId="0" borderId="12" xfId="0" quotePrefix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13" xfId="0" quotePrefix="1" applyFont="1" applyFill="1" applyBorder="1" applyAlignment="1">
      <alignment horizontal="center" vertical="center"/>
    </xf>
    <xf numFmtId="0" fontId="2" fillId="2" borderId="12" xfId="0" quotePrefix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2" fillId="14" borderId="9" xfId="0" quotePrefix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/>
    </xf>
    <xf numFmtId="0" fontId="2" fillId="14" borderId="10" xfId="0" quotePrefix="1" applyFont="1" applyFill="1" applyBorder="1" applyAlignment="1">
      <alignment horizontal="center" vertical="center"/>
    </xf>
    <xf numFmtId="0" fontId="2" fillId="14" borderId="13" xfId="0" quotePrefix="1" applyFont="1" applyFill="1" applyBorder="1" applyAlignment="1">
      <alignment horizontal="center" vertical="center"/>
    </xf>
    <xf numFmtId="0" fontId="2" fillId="14" borderId="12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24" fillId="14" borderId="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7" fillId="9" borderId="52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 wrapText="1"/>
    </xf>
    <xf numFmtId="0" fontId="3" fillId="9" borderId="6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2" fillId="3" borderId="16" xfId="0" quotePrefix="1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13" xfId="0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center" vertical="center"/>
    </xf>
    <xf numFmtId="0" fontId="24" fillId="15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/>
    </xf>
    <xf numFmtId="0" fontId="3" fillId="5" borderId="72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/>
    </xf>
    <xf numFmtId="0" fontId="4" fillId="15" borderId="13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24" fillId="14" borderId="10" xfId="0" applyFont="1" applyFill="1" applyBorder="1" applyAlignment="1">
      <alignment horizontal="center" vertical="center"/>
    </xf>
    <xf numFmtId="0" fontId="24" fillId="14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14" borderId="18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2" fillId="14" borderId="29" xfId="0" applyFont="1" applyFill="1" applyBorder="1" applyAlignment="1">
      <alignment horizontal="center" vertical="center"/>
    </xf>
    <xf numFmtId="0" fontId="2" fillId="14" borderId="30" xfId="0" applyFont="1" applyFill="1" applyBorder="1" applyAlignment="1">
      <alignment horizontal="center" vertical="center"/>
    </xf>
    <xf numFmtId="0" fontId="2" fillId="14" borderId="68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29" xfId="0" quotePrefix="1" applyFont="1" applyFill="1" applyBorder="1" applyAlignment="1">
      <alignment horizontal="center" vertical="center"/>
    </xf>
    <xf numFmtId="0" fontId="2" fillId="14" borderId="30" xfId="0" quotePrefix="1" applyFont="1" applyFill="1" applyBorder="1" applyAlignment="1">
      <alignment horizontal="center" vertical="center"/>
    </xf>
    <xf numFmtId="0" fontId="2" fillId="14" borderId="68" xfId="0" quotePrefix="1" applyFont="1" applyFill="1" applyBorder="1" applyAlignment="1">
      <alignment horizontal="center" vertical="center"/>
    </xf>
    <xf numFmtId="0" fontId="2" fillId="14" borderId="36" xfId="0" quotePrefix="1" applyFont="1" applyFill="1" applyBorder="1" applyAlignment="1">
      <alignment horizontal="center" vertical="center"/>
    </xf>
    <xf numFmtId="0" fontId="2" fillId="14" borderId="31" xfId="0" quotePrefix="1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17" borderId="29" xfId="0" applyFont="1" applyFill="1" applyBorder="1" applyAlignment="1">
      <alignment horizontal="center" vertical="center" wrapText="1"/>
    </xf>
    <xf numFmtId="0" fontId="4" fillId="17" borderId="31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>
      <alignment horizontal="center" vertical="center"/>
    </xf>
    <xf numFmtId="0" fontId="2" fillId="17" borderId="30" xfId="0" applyFont="1" applyFill="1" applyBorder="1" applyAlignment="1">
      <alignment horizontal="center" vertical="center"/>
    </xf>
    <xf numFmtId="0" fontId="3" fillId="17" borderId="68" xfId="0" applyFont="1" applyFill="1" applyBorder="1" applyAlignment="1">
      <alignment horizontal="center" vertical="center"/>
    </xf>
    <xf numFmtId="0" fontId="3" fillId="17" borderId="36" xfId="0" applyFont="1" applyFill="1" applyBorder="1" applyAlignment="1">
      <alignment horizontal="center" vertical="center"/>
    </xf>
    <xf numFmtId="0" fontId="2" fillId="17" borderId="31" xfId="0" applyFont="1" applyFill="1" applyBorder="1" applyAlignment="1">
      <alignment horizontal="center" vertical="center"/>
    </xf>
    <xf numFmtId="0" fontId="4" fillId="18" borderId="29" xfId="0" applyFont="1" applyFill="1" applyBorder="1" applyAlignment="1">
      <alignment horizontal="center" vertical="center" wrapText="1"/>
    </xf>
    <xf numFmtId="0" fontId="4" fillId="18" borderId="3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24" fillId="3" borderId="55" xfId="0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30" fillId="3" borderId="60" xfId="0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center" vertical="center"/>
    </xf>
    <xf numFmtId="0" fontId="4" fillId="18" borderId="43" xfId="0" applyFont="1" applyFill="1" applyBorder="1" applyAlignment="1">
      <alignment horizontal="center" vertical="center" wrapText="1"/>
    </xf>
    <xf numFmtId="0" fontId="4" fillId="18" borderId="44" xfId="0" applyFont="1" applyFill="1" applyBorder="1" applyAlignment="1">
      <alignment horizontal="center" vertical="center" wrapText="1"/>
    </xf>
    <xf numFmtId="0" fontId="5" fillId="19" borderId="52" xfId="0" applyFont="1" applyFill="1" applyBorder="1" applyAlignment="1">
      <alignment horizontal="center" vertical="center" wrapText="1"/>
    </xf>
    <xf numFmtId="0" fontId="5" fillId="19" borderId="5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5" fillId="19" borderId="48" xfId="0" applyFont="1" applyFill="1" applyBorder="1" applyAlignment="1">
      <alignment horizontal="center" vertical="center" wrapText="1"/>
    </xf>
    <xf numFmtId="0" fontId="5" fillId="19" borderId="41" xfId="0" applyFont="1" applyFill="1" applyBorder="1" applyAlignment="1">
      <alignment horizontal="center" vertical="center"/>
    </xf>
    <xf numFmtId="0" fontId="5" fillId="19" borderId="41" xfId="0" applyFont="1" applyFill="1" applyBorder="1" applyAlignment="1">
      <alignment horizontal="center" vertical="center" wrapText="1"/>
    </xf>
    <xf numFmtId="0" fontId="5" fillId="19" borderId="49" xfId="0" applyFont="1" applyFill="1" applyBorder="1" applyAlignment="1">
      <alignment horizontal="center" vertical="center" wrapText="1"/>
    </xf>
    <xf numFmtId="0" fontId="2" fillId="3" borderId="78" xfId="0" applyFont="1" applyFill="1" applyBorder="1" applyAlignment="1">
      <alignment horizontal="center" vertical="center"/>
    </xf>
    <xf numFmtId="0" fontId="2" fillId="14" borderId="57" xfId="0" applyFont="1" applyFill="1" applyBorder="1" applyAlignment="1">
      <alignment horizontal="center" vertical="center"/>
    </xf>
    <xf numFmtId="1" fontId="2" fillId="14" borderId="58" xfId="0" quotePrefix="1" applyNumberFormat="1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1" fontId="2" fillId="14" borderId="80" xfId="0" applyNumberFormat="1" applyFont="1" applyFill="1" applyBorder="1" applyAlignment="1">
      <alignment horizontal="center" vertical="center"/>
    </xf>
    <xf numFmtId="0" fontId="2" fillId="14" borderId="80" xfId="0" quotePrefix="1" applyFont="1" applyFill="1" applyBorder="1" applyAlignment="1">
      <alignment horizontal="center" vertical="center"/>
    </xf>
    <xf numFmtId="0" fontId="2" fillId="14" borderId="80" xfId="0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63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4" fillId="17" borderId="35" xfId="0" applyFont="1" applyFill="1" applyBorder="1" applyAlignment="1">
      <alignment horizontal="center" vertical="center" wrapText="1"/>
    </xf>
    <xf numFmtId="0" fontId="2" fillId="3" borderId="82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0" fontId="4" fillId="17" borderId="68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24" fillId="3" borderId="64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4" fillId="3" borderId="83" xfId="0" applyFont="1" applyFill="1" applyBorder="1" applyAlignment="1">
      <alignment horizontal="center" vertical="center" wrapText="1"/>
    </xf>
    <xf numFmtId="0" fontId="2" fillId="3" borderId="84" xfId="0" applyFont="1" applyFill="1" applyBorder="1" applyAlignment="1">
      <alignment horizontal="center" vertical="center" wrapText="1"/>
    </xf>
    <xf numFmtId="41" fontId="24" fillId="3" borderId="64" xfId="2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2" fillId="14" borderId="9" xfId="0" quotePrefix="1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/>
    </xf>
    <xf numFmtId="0" fontId="5" fillId="3" borderId="86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24" fillId="3" borderId="86" xfId="0" applyFont="1" applyFill="1" applyBorder="1" applyAlignment="1">
      <alignment horizontal="center" vertical="center"/>
    </xf>
    <xf numFmtId="0" fontId="3" fillId="9" borderId="86" xfId="0" applyFont="1" applyFill="1" applyBorder="1" applyAlignment="1">
      <alignment horizontal="center" vertical="center"/>
    </xf>
    <xf numFmtId="0" fontId="7" fillId="14" borderId="89" xfId="0" quotePrefix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wrapText="1"/>
    </xf>
    <xf numFmtId="0" fontId="7" fillId="14" borderId="91" xfId="0" quotePrefix="1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14" borderId="93" xfId="0" quotePrefix="1" applyFont="1" applyFill="1" applyBorder="1" applyAlignment="1">
      <alignment horizontal="center" vertical="center"/>
    </xf>
    <xf numFmtId="0" fontId="2" fillId="14" borderId="91" xfId="0" quotePrefix="1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>
      <alignment horizontal="center" vertical="center"/>
    </xf>
    <xf numFmtId="0" fontId="2" fillId="9" borderId="94" xfId="0" applyFont="1" applyFill="1" applyBorder="1" applyAlignment="1">
      <alignment horizontal="center" vertical="center"/>
    </xf>
    <xf numFmtId="0" fontId="2" fillId="14" borderId="60" xfId="0" applyFont="1" applyFill="1" applyBorder="1" applyAlignment="1">
      <alignment horizontal="center" vertical="center" wrapText="1"/>
    </xf>
    <xf numFmtId="0" fontId="2" fillId="14" borderId="63" xfId="0" quotePrefix="1" applyFont="1" applyFill="1" applyBorder="1" applyAlignment="1">
      <alignment horizontal="center" vertical="center"/>
    </xf>
    <xf numFmtId="0" fontId="33" fillId="14" borderId="86" xfId="0" applyFont="1" applyFill="1" applyBorder="1" applyAlignment="1">
      <alignment horizontal="center" vertical="center" wrapText="1"/>
    </xf>
    <xf numFmtId="0" fontId="33" fillId="14" borderId="13" xfId="0" applyFont="1" applyFill="1" applyBorder="1" applyAlignment="1">
      <alignment horizontal="center" vertical="center" wrapText="1"/>
    </xf>
    <xf numFmtId="0" fontId="3" fillId="18" borderId="37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3" fillId="18" borderId="70" xfId="0" applyFont="1" applyFill="1" applyBorder="1" applyAlignment="1">
      <alignment horizontal="center" vertical="center"/>
    </xf>
    <xf numFmtId="0" fontId="3" fillId="18" borderId="72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/>
    </xf>
    <xf numFmtId="0" fontId="3" fillId="18" borderId="2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2" fillId="3" borderId="95" xfId="0" applyFont="1" applyFill="1" applyBorder="1" applyAlignment="1">
      <alignment horizontal="center" vertical="center"/>
    </xf>
    <xf numFmtId="0" fontId="20" fillId="3" borderId="95" xfId="0" applyFont="1" applyFill="1" applyBorder="1" applyAlignment="1">
      <alignment horizontal="center" vertical="center"/>
    </xf>
    <xf numFmtId="0" fontId="24" fillId="3" borderId="95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0" fontId="5" fillId="3" borderId="97" xfId="0" applyFont="1" applyFill="1" applyBorder="1" applyAlignment="1">
      <alignment horizontal="center" vertical="center"/>
    </xf>
    <xf numFmtId="0" fontId="2" fillId="3" borderId="12" xfId="0" quotePrefix="1" applyFont="1" applyFill="1" applyBorder="1" applyAlignment="1">
      <alignment horizontal="center" vertical="center"/>
    </xf>
    <xf numFmtId="0" fontId="2" fillId="3" borderId="9" xfId="0" quotePrefix="1" applyFont="1" applyFill="1" applyBorder="1" applyAlignment="1">
      <alignment horizontal="center" vertical="center"/>
    </xf>
    <xf numFmtId="0" fontId="2" fillId="3" borderId="10" xfId="0" quotePrefix="1" applyFont="1" applyFill="1" applyBorder="1" applyAlignment="1">
      <alignment horizontal="center" vertical="center"/>
    </xf>
    <xf numFmtId="0" fontId="2" fillId="3" borderId="13" xfId="0" quotePrefix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 wrapText="1"/>
    </xf>
    <xf numFmtId="0" fontId="4" fillId="2" borderId="99" xfId="0" applyFont="1" applyFill="1" applyBorder="1" applyAlignment="1">
      <alignment horizontal="center" vertical="center" wrapText="1"/>
    </xf>
    <xf numFmtId="0" fontId="4" fillId="5" borderId="98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11" borderId="99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 wrapText="1"/>
    </xf>
    <xf numFmtId="0" fontId="4" fillId="2" borderId="101" xfId="0" applyFont="1" applyFill="1" applyBorder="1" applyAlignment="1">
      <alignment horizontal="center" vertical="center" wrapText="1"/>
    </xf>
    <xf numFmtId="0" fontId="4" fillId="5" borderId="100" xfId="0" applyFont="1" applyFill="1" applyBorder="1" applyAlignment="1">
      <alignment horizontal="center" vertical="center" wrapText="1"/>
    </xf>
    <xf numFmtId="0" fontId="5" fillId="2" borderId="100" xfId="0" applyFont="1" applyFill="1" applyBorder="1" applyAlignment="1">
      <alignment horizontal="center" vertical="center" wrapText="1"/>
    </xf>
    <xf numFmtId="0" fontId="5" fillId="2" borderId="100" xfId="0" applyFont="1" applyFill="1" applyBorder="1" applyAlignment="1">
      <alignment horizontal="center" vertical="center"/>
    </xf>
    <xf numFmtId="0" fontId="5" fillId="11" borderId="101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/>
    </xf>
  </cellXfs>
  <cellStyles count="3">
    <cellStyle name="Comma [0]" xfId="2" builtinId="6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0"/>
  <sheetViews>
    <sheetView view="pageBreakPreview" zoomScale="70" zoomScaleNormal="100" zoomScaleSheetLayoutView="70" workbookViewId="0">
      <pane xSplit="2" ySplit="3" topLeftCell="C154" activePane="bottomRight" state="frozen"/>
      <selection pane="topRight" activeCell="C1" sqref="C1"/>
      <selection pane="bottomLeft" activeCell="A4" sqref="A4"/>
      <selection pane="bottomRight" activeCell="D54" sqref="D54"/>
    </sheetView>
  </sheetViews>
  <sheetFormatPr defaultRowHeight="12.75" x14ac:dyDescent="0.3"/>
  <cols>
    <col min="1" max="1" width="4.140625" style="2" customWidth="1"/>
    <col min="2" max="2" width="17.42578125" style="10" customWidth="1"/>
    <col min="3" max="3" width="24.7109375" style="10" customWidth="1"/>
    <col min="4" max="4" width="23.5703125" style="10" customWidth="1"/>
    <col min="5" max="5" width="18" style="10" customWidth="1"/>
    <col min="6" max="6" width="8.85546875" style="2" customWidth="1"/>
    <col min="7" max="9" width="8.85546875" style="4" customWidth="1"/>
    <col min="10" max="18" width="8.85546875" style="56" customWidth="1"/>
    <col min="19" max="19" width="14.140625" style="10" customWidth="1"/>
    <col min="20" max="20" width="19" style="2" customWidth="1"/>
    <col min="21" max="16384" width="9.140625" style="2"/>
  </cols>
  <sheetData>
    <row r="1" spans="1:20" ht="24" customHeight="1" x14ac:dyDescent="0.3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2"/>
    </row>
    <row r="2" spans="1:20" ht="24" customHeight="1" x14ac:dyDescent="0.3">
      <c r="A2" s="183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5"/>
    </row>
    <row r="3" spans="1:20" ht="24" customHeight="1" thickBot="1" x14ac:dyDescent="0.35">
      <c r="A3" s="186" t="s">
        <v>297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8"/>
    </row>
    <row r="4" spans="1:20" ht="15.95" customHeight="1" x14ac:dyDescent="0.3"/>
    <row r="5" spans="1:20" ht="26.25" customHeight="1" x14ac:dyDescent="0.3">
      <c r="A5" s="189" t="s">
        <v>2</v>
      </c>
      <c r="B5" s="189" t="s">
        <v>3</v>
      </c>
      <c r="C5" s="189" t="s">
        <v>4</v>
      </c>
      <c r="D5" s="189" t="s">
        <v>5</v>
      </c>
      <c r="E5" s="189" t="s">
        <v>6</v>
      </c>
      <c r="F5" s="189" t="s">
        <v>7</v>
      </c>
      <c r="G5" s="190" t="s">
        <v>8</v>
      </c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79" t="s">
        <v>9</v>
      </c>
      <c r="T5" s="179"/>
    </row>
    <row r="6" spans="1:20" ht="30" customHeight="1" x14ac:dyDescent="0.3">
      <c r="A6" s="189"/>
      <c r="B6" s="189"/>
      <c r="C6" s="189"/>
      <c r="D6" s="189"/>
      <c r="E6" s="189"/>
      <c r="F6" s="189"/>
      <c r="G6" s="11">
        <v>1</v>
      </c>
      <c r="H6" s="12">
        <v>2</v>
      </c>
      <c r="I6" s="12">
        <v>3</v>
      </c>
      <c r="J6" s="55">
        <v>4</v>
      </c>
      <c r="K6" s="59" t="s">
        <v>309</v>
      </c>
      <c r="L6" s="58">
        <v>6</v>
      </c>
      <c r="M6" s="58">
        <v>7</v>
      </c>
      <c r="N6" s="58">
        <v>8</v>
      </c>
      <c r="O6" s="58">
        <v>9</v>
      </c>
      <c r="P6" s="58">
        <v>10</v>
      </c>
      <c r="Q6" s="58">
        <v>11</v>
      </c>
      <c r="R6" s="58">
        <v>12</v>
      </c>
      <c r="S6" s="179"/>
      <c r="T6" s="179"/>
    </row>
    <row r="7" spans="1:20" ht="18" customHeight="1" x14ac:dyDescent="0.3">
      <c r="A7" s="144">
        <v>1</v>
      </c>
      <c r="B7" s="144" t="s">
        <v>216</v>
      </c>
      <c r="C7" s="143" t="s">
        <v>217</v>
      </c>
      <c r="D7" s="13" t="s">
        <v>221</v>
      </c>
      <c r="E7" s="14" t="s">
        <v>17</v>
      </c>
      <c r="F7" s="144">
        <v>3</v>
      </c>
      <c r="G7" s="170" t="s">
        <v>305</v>
      </c>
      <c r="H7" s="144">
        <v>3</v>
      </c>
      <c r="I7" s="144">
        <v>3</v>
      </c>
      <c r="J7" s="152">
        <v>4</v>
      </c>
      <c r="K7" s="168">
        <v>2</v>
      </c>
      <c r="L7" s="152">
        <v>3</v>
      </c>
      <c r="M7" s="152">
        <v>4</v>
      </c>
      <c r="N7" s="152">
        <v>3</v>
      </c>
      <c r="O7" s="152">
        <v>3</v>
      </c>
      <c r="P7" s="152">
        <v>3</v>
      </c>
      <c r="Q7" s="144">
        <v>3</v>
      </c>
      <c r="R7" s="152">
        <v>3</v>
      </c>
      <c r="S7" s="144" t="s">
        <v>219</v>
      </c>
      <c r="T7" s="151" t="s">
        <v>220</v>
      </c>
    </row>
    <row r="8" spans="1:20" ht="18" customHeight="1" x14ac:dyDescent="0.3">
      <c r="A8" s="144"/>
      <c r="B8" s="144"/>
      <c r="C8" s="143"/>
      <c r="D8" s="14" t="s">
        <v>218</v>
      </c>
      <c r="E8" s="14" t="s">
        <v>222</v>
      </c>
      <c r="F8" s="144"/>
      <c r="G8" s="170"/>
      <c r="H8" s="144"/>
      <c r="I8" s="144"/>
      <c r="J8" s="152"/>
      <c r="K8" s="168"/>
      <c r="L8" s="152"/>
      <c r="M8" s="152"/>
      <c r="N8" s="152"/>
      <c r="O8" s="152"/>
      <c r="P8" s="152"/>
      <c r="Q8" s="144"/>
      <c r="R8" s="152"/>
      <c r="S8" s="144"/>
      <c r="T8" s="151"/>
    </row>
    <row r="9" spans="1:20" ht="18" customHeight="1" x14ac:dyDescent="0.3">
      <c r="A9" s="144"/>
      <c r="B9" s="144"/>
      <c r="C9" s="143"/>
      <c r="D9" s="14" t="s">
        <v>223</v>
      </c>
      <c r="E9" s="14" t="s">
        <v>13</v>
      </c>
      <c r="F9" s="144"/>
      <c r="G9" s="170"/>
      <c r="H9" s="144"/>
      <c r="I9" s="144"/>
      <c r="J9" s="152"/>
      <c r="K9" s="168"/>
      <c r="L9" s="152"/>
      <c r="M9" s="152"/>
      <c r="N9" s="152"/>
      <c r="O9" s="152"/>
      <c r="P9" s="152"/>
      <c r="Q9" s="144"/>
      <c r="R9" s="152"/>
      <c r="S9" s="144"/>
      <c r="T9" s="151"/>
    </row>
    <row r="10" spans="1:20" ht="18" customHeight="1" x14ac:dyDescent="0.3">
      <c r="A10" s="167">
        <v>2</v>
      </c>
      <c r="B10" s="167" t="s">
        <v>14</v>
      </c>
      <c r="C10" s="167" t="s">
        <v>15</v>
      </c>
      <c r="D10" s="37" t="s">
        <v>16</v>
      </c>
      <c r="E10" s="38" t="s">
        <v>17</v>
      </c>
      <c r="F10" s="154">
        <v>4</v>
      </c>
      <c r="G10" s="154">
        <v>4</v>
      </c>
      <c r="H10" s="154">
        <v>4</v>
      </c>
      <c r="I10" s="154">
        <v>4</v>
      </c>
      <c r="J10" s="154">
        <v>4</v>
      </c>
      <c r="K10" s="156">
        <v>4</v>
      </c>
      <c r="L10" s="154">
        <v>4</v>
      </c>
      <c r="M10" s="154">
        <v>4</v>
      </c>
      <c r="N10" s="154">
        <v>4</v>
      </c>
      <c r="O10" s="154">
        <v>5</v>
      </c>
      <c r="P10" s="169" t="s">
        <v>311</v>
      </c>
      <c r="Q10" s="154">
        <v>4</v>
      </c>
      <c r="R10" s="154">
        <v>5</v>
      </c>
      <c r="S10" s="167" t="s">
        <v>18</v>
      </c>
      <c r="T10" s="153" t="s">
        <v>19</v>
      </c>
    </row>
    <row r="11" spans="1:20" ht="17.25" customHeight="1" x14ac:dyDescent="0.3">
      <c r="A11" s="167"/>
      <c r="B11" s="167"/>
      <c r="C11" s="167"/>
      <c r="D11" s="38" t="s">
        <v>296</v>
      </c>
      <c r="E11" s="38" t="s">
        <v>20</v>
      </c>
      <c r="F11" s="154"/>
      <c r="G11" s="154"/>
      <c r="H11" s="154"/>
      <c r="I11" s="154"/>
      <c r="J11" s="154"/>
      <c r="K11" s="156"/>
      <c r="L11" s="154"/>
      <c r="M11" s="154"/>
      <c r="N11" s="154"/>
      <c r="O11" s="154"/>
      <c r="P11" s="169"/>
      <c r="Q11" s="154"/>
      <c r="R11" s="154"/>
      <c r="S11" s="167"/>
      <c r="T11" s="153"/>
    </row>
    <row r="12" spans="1:20" ht="18" customHeight="1" x14ac:dyDescent="0.3">
      <c r="A12" s="167"/>
      <c r="B12" s="167"/>
      <c r="C12" s="167"/>
      <c r="D12" s="38" t="s">
        <v>21</v>
      </c>
      <c r="E12" s="38" t="s">
        <v>13</v>
      </c>
      <c r="F12" s="154"/>
      <c r="G12" s="154"/>
      <c r="H12" s="154"/>
      <c r="I12" s="154"/>
      <c r="J12" s="154"/>
      <c r="K12" s="156"/>
      <c r="L12" s="154"/>
      <c r="M12" s="154"/>
      <c r="N12" s="154"/>
      <c r="O12" s="154"/>
      <c r="P12" s="169"/>
      <c r="Q12" s="154"/>
      <c r="R12" s="154"/>
      <c r="S12" s="167"/>
      <c r="T12" s="153"/>
    </row>
    <row r="13" spans="1:20" ht="18" customHeight="1" x14ac:dyDescent="0.3">
      <c r="A13" s="125">
        <v>3</v>
      </c>
      <c r="B13" s="125" t="s">
        <v>22</v>
      </c>
      <c r="C13" s="125" t="s">
        <v>23</v>
      </c>
      <c r="D13" s="24" t="str">
        <f>'PELITA '!D7</f>
        <v>AINUN</v>
      </c>
      <c r="E13" s="5" t="s">
        <v>17</v>
      </c>
      <c r="F13" s="137">
        <v>4</v>
      </c>
      <c r="G13" s="137">
        <v>4</v>
      </c>
      <c r="H13" s="137">
        <v>4</v>
      </c>
      <c r="I13" s="137">
        <v>4</v>
      </c>
      <c r="J13" s="137">
        <v>4</v>
      </c>
      <c r="K13" s="145">
        <v>4</v>
      </c>
      <c r="L13" s="137">
        <v>4</v>
      </c>
      <c r="M13" s="137">
        <v>4</v>
      </c>
      <c r="N13" s="137">
        <v>4</v>
      </c>
      <c r="O13" s="137">
        <v>5</v>
      </c>
      <c r="P13" s="137">
        <v>5</v>
      </c>
      <c r="Q13" s="137">
        <v>4</v>
      </c>
      <c r="R13" s="137">
        <v>5</v>
      </c>
      <c r="S13" s="160" t="s">
        <v>25</v>
      </c>
      <c r="T13" s="157" t="s">
        <v>26</v>
      </c>
    </row>
    <row r="14" spans="1:20" ht="18" customHeight="1" x14ac:dyDescent="0.3">
      <c r="A14" s="126"/>
      <c r="B14" s="126"/>
      <c r="C14" s="126"/>
      <c r="D14" s="5" t="str">
        <f>'PELITA '!D8</f>
        <v>ANNISA</v>
      </c>
      <c r="E14" s="5" t="s">
        <v>20</v>
      </c>
      <c r="F14" s="138"/>
      <c r="G14" s="138"/>
      <c r="H14" s="138"/>
      <c r="I14" s="138"/>
      <c r="J14" s="138"/>
      <c r="K14" s="146"/>
      <c r="L14" s="138"/>
      <c r="M14" s="138"/>
      <c r="N14" s="138"/>
      <c r="O14" s="138"/>
      <c r="P14" s="138"/>
      <c r="Q14" s="138"/>
      <c r="R14" s="138"/>
      <c r="S14" s="161"/>
      <c r="T14" s="158"/>
    </row>
    <row r="15" spans="1:20" ht="18" customHeight="1" x14ac:dyDescent="0.3">
      <c r="A15" s="127"/>
      <c r="B15" s="127"/>
      <c r="C15" s="127"/>
      <c r="D15" s="47" t="s">
        <v>12</v>
      </c>
      <c r="E15" s="47" t="s">
        <v>13</v>
      </c>
      <c r="F15" s="139"/>
      <c r="G15" s="139"/>
      <c r="H15" s="139"/>
      <c r="I15" s="139"/>
      <c r="J15" s="139"/>
      <c r="K15" s="147"/>
      <c r="L15" s="139"/>
      <c r="M15" s="139"/>
      <c r="N15" s="139"/>
      <c r="O15" s="139"/>
      <c r="P15" s="139"/>
      <c r="Q15" s="139"/>
      <c r="R15" s="139"/>
      <c r="S15" s="162"/>
      <c r="T15" s="159"/>
    </row>
    <row r="16" spans="1:20" ht="18" customHeight="1" x14ac:dyDescent="0.3">
      <c r="A16" s="167">
        <v>4</v>
      </c>
      <c r="B16" s="167" t="s">
        <v>29</v>
      </c>
      <c r="C16" s="167" t="s">
        <v>30</v>
      </c>
      <c r="D16" s="48" t="s">
        <v>34</v>
      </c>
      <c r="E16" s="38" t="s">
        <v>17</v>
      </c>
      <c r="F16" s="154">
        <v>5</v>
      </c>
      <c r="G16" s="169" t="s">
        <v>306</v>
      </c>
      <c r="H16" s="154">
        <v>5</v>
      </c>
      <c r="I16" s="154">
        <v>5</v>
      </c>
      <c r="J16" s="169" t="s">
        <v>306</v>
      </c>
      <c r="K16" s="156">
        <v>5</v>
      </c>
      <c r="L16" s="169" t="s">
        <v>39</v>
      </c>
      <c r="M16" s="154">
        <v>6</v>
      </c>
      <c r="N16" s="154">
        <v>5</v>
      </c>
      <c r="O16" s="154">
        <v>5</v>
      </c>
      <c r="P16" s="154">
        <v>5</v>
      </c>
      <c r="Q16" s="154">
        <v>5</v>
      </c>
      <c r="R16" s="154">
        <v>5</v>
      </c>
      <c r="S16" s="167" t="s">
        <v>32</v>
      </c>
      <c r="T16" s="153" t="s">
        <v>33</v>
      </c>
    </row>
    <row r="17" spans="1:20" ht="18" customHeight="1" x14ac:dyDescent="0.3">
      <c r="A17" s="167"/>
      <c r="B17" s="167"/>
      <c r="C17" s="167"/>
      <c r="D17" s="48" t="s">
        <v>35</v>
      </c>
      <c r="E17" s="38" t="s">
        <v>20</v>
      </c>
      <c r="F17" s="154"/>
      <c r="G17" s="169"/>
      <c r="H17" s="154"/>
      <c r="I17" s="154"/>
      <c r="J17" s="169"/>
      <c r="K17" s="156"/>
      <c r="L17" s="169"/>
      <c r="M17" s="154"/>
      <c r="N17" s="154"/>
      <c r="O17" s="154"/>
      <c r="P17" s="154"/>
      <c r="Q17" s="154"/>
      <c r="R17" s="154"/>
      <c r="S17" s="167"/>
      <c r="T17" s="153"/>
    </row>
    <row r="18" spans="1:20" ht="15.75" customHeight="1" x14ac:dyDescent="0.3">
      <c r="A18" s="143">
        <v>5</v>
      </c>
      <c r="B18" s="144" t="s">
        <v>250</v>
      </c>
      <c r="C18" s="143" t="s">
        <v>251</v>
      </c>
      <c r="D18" s="44" t="s">
        <v>252</v>
      </c>
      <c r="E18" s="14" t="s">
        <v>17</v>
      </c>
      <c r="F18" s="143">
        <v>5</v>
      </c>
      <c r="G18" s="144">
        <v>6</v>
      </c>
      <c r="H18" s="144">
        <v>5</v>
      </c>
      <c r="I18" s="144">
        <v>5</v>
      </c>
      <c r="J18" s="152">
        <v>6</v>
      </c>
      <c r="K18" s="168">
        <v>5</v>
      </c>
      <c r="L18" s="152">
        <v>6</v>
      </c>
      <c r="M18" s="152">
        <v>6</v>
      </c>
      <c r="N18" s="152">
        <v>5</v>
      </c>
      <c r="O18" s="152">
        <v>5</v>
      </c>
      <c r="P18" s="152">
        <v>5</v>
      </c>
      <c r="Q18" s="144">
        <v>5</v>
      </c>
      <c r="R18" s="152">
        <v>5</v>
      </c>
      <c r="S18" s="131"/>
      <c r="T18" s="148"/>
    </row>
    <row r="19" spans="1:20" ht="15.75" customHeight="1" x14ac:dyDescent="0.3">
      <c r="A19" s="143"/>
      <c r="B19" s="144"/>
      <c r="C19" s="143"/>
      <c r="D19" s="45" t="s">
        <v>69</v>
      </c>
      <c r="E19" s="14" t="s">
        <v>222</v>
      </c>
      <c r="F19" s="143"/>
      <c r="G19" s="144"/>
      <c r="H19" s="144"/>
      <c r="I19" s="144"/>
      <c r="J19" s="152"/>
      <c r="K19" s="168"/>
      <c r="L19" s="152"/>
      <c r="M19" s="152"/>
      <c r="N19" s="152"/>
      <c r="O19" s="152"/>
      <c r="P19" s="152"/>
      <c r="Q19" s="144"/>
      <c r="R19" s="152"/>
      <c r="S19" s="132"/>
      <c r="T19" s="132"/>
    </row>
    <row r="20" spans="1:20" ht="15.75" customHeight="1" x14ac:dyDescent="0.3">
      <c r="A20" s="143"/>
      <c r="B20" s="144"/>
      <c r="C20" s="143"/>
      <c r="D20" s="45" t="s">
        <v>70</v>
      </c>
      <c r="E20" s="14" t="s">
        <v>13</v>
      </c>
      <c r="F20" s="143"/>
      <c r="G20" s="144"/>
      <c r="H20" s="144"/>
      <c r="I20" s="144"/>
      <c r="J20" s="152"/>
      <c r="K20" s="168"/>
      <c r="L20" s="152"/>
      <c r="M20" s="152"/>
      <c r="N20" s="152"/>
      <c r="O20" s="152"/>
      <c r="P20" s="152"/>
      <c r="Q20" s="144"/>
      <c r="R20" s="152"/>
      <c r="S20" s="133"/>
      <c r="T20" s="133"/>
    </row>
    <row r="21" spans="1:20" ht="22.5" customHeight="1" x14ac:dyDescent="0.3">
      <c r="A21" s="167">
        <v>6</v>
      </c>
      <c r="B21" s="167" t="s">
        <v>36</v>
      </c>
      <c r="C21" s="167" t="s">
        <v>37</v>
      </c>
      <c r="D21" s="38" t="s">
        <v>38</v>
      </c>
      <c r="E21" s="38" t="s">
        <v>17</v>
      </c>
      <c r="F21" s="154">
        <v>6</v>
      </c>
      <c r="G21" s="154">
        <v>6</v>
      </c>
      <c r="H21" s="154">
        <v>6</v>
      </c>
      <c r="I21" s="169" t="s">
        <v>53</v>
      </c>
      <c r="J21" s="154">
        <v>6</v>
      </c>
      <c r="K21" s="156">
        <v>6</v>
      </c>
      <c r="L21" s="154">
        <v>6</v>
      </c>
      <c r="M21" s="154">
        <v>6</v>
      </c>
      <c r="N21" s="154">
        <v>6</v>
      </c>
      <c r="O21" s="169" t="s">
        <v>39</v>
      </c>
      <c r="P21" s="154">
        <v>6</v>
      </c>
      <c r="Q21" s="169" t="s">
        <v>53</v>
      </c>
      <c r="R21" s="169" t="s">
        <v>39</v>
      </c>
      <c r="S21" s="167" t="s">
        <v>40</v>
      </c>
      <c r="T21" s="153" t="s">
        <v>41</v>
      </c>
    </row>
    <row r="22" spans="1:20" ht="22.5" customHeight="1" x14ac:dyDescent="0.3">
      <c r="A22" s="167"/>
      <c r="B22" s="167"/>
      <c r="C22" s="167"/>
      <c r="D22" s="37" t="s">
        <v>42</v>
      </c>
      <c r="E22" s="38" t="s">
        <v>20</v>
      </c>
      <c r="F22" s="154"/>
      <c r="G22" s="154"/>
      <c r="H22" s="154"/>
      <c r="I22" s="169"/>
      <c r="J22" s="154"/>
      <c r="K22" s="156"/>
      <c r="L22" s="154"/>
      <c r="M22" s="154"/>
      <c r="N22" s="154"/>
      <c r="O22" s="169"/>
      <c r="P22" s="154"/>
      <c r="Q22" s="169"/>
      <c r="R22" s="169"/>
      <c r="S22" s="167"/>
      <c r="T22" s="153"/>
    </row>
    <row r="23" spans="1:20" ht="18" customHeight="1" x14ac:dyDescent="0.3">
      <c r="A23" s="125">
        <v>7</v>
      </c>
      <c r="B23" s="125" t="s">
        <v>43</v>
      </c>
      <c r="C23" s="125" t="s">
        <v>44</v>
      </c>
      <c r="D23" s="24" t="s">
        <v>63</v>
      </c>
      <c r="E23" s="5" t="s">
        <v>17</v>
      </c>
      <c r="F23" s="137">
        <v>6</v>
      </c>
      <c r="G23" s="137">
        <v>6</v>
      </c>
      <c r="H23" s="137">
        <v>6</v>
      </c>
      <c r="I23" s="140" t="s">
        <v>53</v>
      </c>
      <c r="J23" s="137">
        <v>6</v>
      </c>
      <c r="K23" s="145">
        <v>6</v>
      </c>
      <c r="L23" s="137">
        <v>6</v>
      </c>
      <c r="M23" s="137">
        <v>6</v>
      </c>
      <c r="N23" s="137">
        <v>6</v>
      </c>
      <c r="O23" s="137">
        <v>7</v>
      </c>
      <c r="P23" s="137">
        <v>6</v>
      </c>
      <c r="Q23" s="140" t="s">
        <v>53</v>
      </c>
      <c r="R23" s="137">
        <v>7</v>
      </c>
      <c r="S23" s="125" t="s">
        <v>46</v>
      </c>
      <c r="T23" s="148" t="s">
        <v>47</v>
      </c>
    </row>
    <row r="24" spans="1:20" ht="18" customHeight="1" x14ac:dyDescent="0.3">
      <c r="A24" s="126"/>
      <c r="B24" s="126"/>
      <c r="C24" s="126"/>
      <c r="D24" s="5" t="s">
        <v>48</v>
      </c>
      <c r="E24" s="5" t="s">
        <v>20</v>
      </c>
      <c r="F24" s="138"/>
      <c r="G24" s="138"/>
      <c r="H24" s="138"/>
      <c r="I24" s="141"/>
      <c r="J24" s="138"/>
      <c r="K24" s="146"/>
      <c r="L24" s="138"/>
      <c r="M24" s="138"/>
      <c r="N24" s="138"/>
      <c r="O24" s="138"/>
      <c r="P24" s="138"/>
      <c r="Q24" s="141"/>
      <c r="R24" s="138"/>
      <c r="S24" s="126"/>
      <c r="T24" s="149"/>
    </row>
    <row r="25" spans="1:20" ht="18" customHeight="1" x14ac:dyDescent="0.3">
      <c r="A25" s="127"/>
      <c r="B25" s="127"/>
      <c r="C25" s="127"/>
      <c r="D25" s="57" t="s">
        <v>49</v>
      </c>
      <c r="E25" s="47"/>
      <c r="F25" s="139"/>
      <c r="G25" s="139"/>
      <c r="H25" s="139"/>
      <c r="I25" s="142"/>
      <c r="J25" s="139"/>
      <c r="K25" s="147"/>
      <c r="L25" s="139"/>
      <c r="M25" s="139"/>
      <c r="N25" s="139"/>
      <c r="O25" s="139"/>
      <c r="P25" s="139"/>
      <c r="Q25" s="142"/>
      <c r="R25" s="139"/>
      <c r="S25" s="127"/>
      <c r="T25" s="150"/>
    </row>
    <row r="26" spans="1:20" ht="15.75" customHeight="1" x14ac:dyDescent="0.3">
      <c r="A26" s="167">
        <v>8</v>
      </c>
      <c r="B26" s="155" t="s">
        <v>254</v>
      </c>
      <c r="C26" s="167" t="s">
        <v>255</v>
      </c>
      <c r="D26" s="42" t="s">
        <v>112</v>
      </c>
      <c r="E26" s="39" t="s">
        <v>17</v>
      </c>
      <c r="F26" s="167">
        <v>6</v>
      </c>
      <c r="G26" s="155">
        <v>6</v>
      </c>
      <c r="H26" s="155">
        <v>6</v>
      </c>
      <c r="I26" s="155">
        <v>7</v>
      </c>
      <c r="J26" s="154">
        <v>6</v>
      </c>
      <c r="K26" s="156">
        <v>6</v>
      </c>
      <c r="L26" s="154">
        <v>6</v>
      </c>
      <c r="M26" s="154">
        <v>6</v>
      </c>
      <c r="N26" s="154">
        <v>6</v>
      </c>
      <c r="O26" s="154">
        <v>7</v>
      </c>
      <c r="P26" s="154">
        <v>6</v>
      </c>
      <c r="Q26" s="155">
        <v>7</v>
      </c>
      <c r="R26" s="154">
        <v>7</v>
      </c>
      <c r="S26" s="163" t="s">
        <v>285</v>
      </c>
      <c r="T26" s="166" t="s">
        <v>286</v>
      </c>
    </row>
    <row r="27" spans="1:20" ht="15.75" customHeight="1" x14ac:dyDescent="0.3">
      <c r="A27" s="167"/>
      <c r="B27" s="155"/>
      <c r="C27" s="167"/>
      <c r="D27" s="46" t="s">
        <v>253</v>
      </c>
      <c r="E27" s="39" t="s">
        <v>222</v>
      </c>
      <c r="F27" s="167"/>
      <c r="G27" s="155"/>
      <c r="H27" s="155"/>
      <c r="I27" s="155"/>
      <c r="J27" s="154"/>
      <c r="K27" s="156"/>
      <c r="L27" s="154"/>
      <c r="M27" s="154"/>
      <c r="N27" s="154"/>
      <c r="O27" s="154"/>
      <c r="P27" s="154"/>
      <c r="Q27" s="155"/>
      <c r="R27" s="154"/>
      <c r="S27" s="164"/>
      <c r="T27" s="164"/>
    </row>
    <row r="28" spans="1:20" ht="15.75" customHeight="1" x14ac:dyDescent="0.3">
      <c r="A28" s="167"/>
      <c r="B28" s="155"/>
      <c r="C28" s="167"/>
      <c r="D28" s="42" t="s">
        <v>164</v>
      </c>
      <c r="E28" s="39" t="s">
        <v>13</v>
      </c>
      <c r="F28" s="167"/>
      <c r="G28" s="155"/>
      <c r="H28" s="155"/>
      <c r="I28" s="155"/>
      <c r="J28" s="154"/>
      <c r="K28" s="156"/>
      <c r="L28" s="154"/>
      <c r="M28" s="154"/>
      <c r="N28" s="154"/>
      <c r="O28" s="154"/>
      <c r="P28" s="154"/>
      <c r="Q28" s="155"/>
      <c r="R28" s="154"/>
      <c r="S28" s="165"/>
      <c r="T28" s="165"/>
    </row>
    <row r="29" spans="1:20" ht="18" customHeight="1" x14ac:dyDescent="0.3">
      <c r="A29" s="143">
        <v>9</v>
      </c>
      <c r="B29" s="144" t="s">
        <v>224</v>
      </c>
      <c r="C29" s="143" t="s">
        <v>225</v>
      </c>
      <c r="D29" s="13" t="s">
        <v>81</v>
      </c>
      <c r="E29" s="14" t="s">
        <v>17</v>
      </c>
      <c r="F29" s="144">
        <v>6</v>
      </c>
      <c r="G29" s="152">
        <v>6</v>
      </c>
      <c r="H29" s="152">
        <v>6</v>
      </c>
      <c r="I29" s="152">
        <v>7</v>
      </c>
      <c r="J29" s="152">
        <v>6</v>
      </c>
      <c r="K29" s="168">
        <v>6</v>
      </c>
      <c r="L29" s="152">
        <v>6</v>
      </c>
      <c r="M29" s="152">
        <v>6</v>
      </c>
      <c r="N29" s="152">
        <v>6</v>
      </c>
      <c r="O29" s="152">
        <v>7</v>
      </c>
      <c r="P29" s="152">
        <v>6</v>
      </c>
      <c r="Q29" s="152">
        <v>7</v>
      </c>
      <c r="R29" s="152">
        <v>7</v>
      </c>
      <c r="S29" s="144" t="s">
        <v>227</v>
      </c>
      <c r="T29" s="151" t="s">
        <v>228</v>
      </c>
    </row>
    <row r="30" spans="1:20" ht="18" customHeight="1" x14ac:dyDescent="0.3">
      <c r="A30" s="143"/>
      <c r="B30" s="144"/>
      <c r="C30" s="143"/>
      <c r="D30" s="14" t="s">
        <v>232</v>
      </c>
      <c r="E30" s="14" t="s">
        <v>222</v>
      </c>
      <c r="F30" s="144"/>
      <c r="G30" s="152"/>
      <c r="H30" s="152"/>
      <c r="I30" s="152"/>
      <c r="J30" s="152"/>
      <c r="K30" s="168"/>
      <c r="L30" s="152"/>
      <c r="M30" s="152"/>
      <c r="N30" s="152"/>
      <c r="O30" s="152"/>
      <c r="P30" s="152"/>
      <c r="Q30" s="152"/>
      <c r="R30" s="152"/>
      <c r="S30" s="144"/>
      <c r="T30" s="151"/>
    </row>
    <row r="31" spans="1:20" ht="18" customHeight="1" x14ac:dyDescent="0.3">
      <c r="A31" s="143"/>
      <c r="B31" s="144"/>
      <c r="C31" s="143"/>
      <c r="D31" s="14" t="s">
        <v>223</v>
      </c>
      <c r="E31" s="14" t="s">
        <v>13</v>
      </c>
      <c r="F31" s="144"/>
      <c r="G31" s="152"/>
      <c r="H31" s="152"/>
      <c r="I31" s="152"/>
      <c r="J31" s="152"/>
      <c r="K31" s="168"/>
      <c r="L31" s="152"/>
      <c r="M31" s="152"/>
      <c r="N31" s="152"/>
      <c r="O31" s="152"/>
      <c r="P31" s="152"/>
      <c r="Q31" s="152"/>
      <c r="R31" s="152"/>
      <c r="S31" s="144"/>
      <c r="T31" s="151"/>
    </row>
    <row r="32" spans="1:20" ht="18" customHeight="1" x14ac:dyDescent="0.3">
      <c r="A32" s="167">
        <v>10</v>
      </c>
      <c r="B32" s="167" t="s">
        <v>50</v>
      </c>
      <c r="C32" s="167" t="s">
        <v>51</v>
      </c>
      <c r="D32" s="37" t="s">
        <v>31</v>
      </c>
      <c r="E32" s="38" t="s">
        <v>17</v>
      </c>
      <c r="F32" s="154">
        <v>7</v>
      </c>
      <c r="G32" s="154">
        <v>7</v>
      </c>
      <c r="H32" s="154">
        <v>8</v>
      </c>
      <c r="I32" s="154">
        <v>7</v>
      </c>
      <c r="J32" s="154">
        <v>7</v>
      </c>
      <c r="K32" s="156">
        <v>9</v>
      </c>
      <c r="L32" s="154">
        <v>8</v>
      </c>
      <c r="M32" s="154">
        <v>7</v>
      </c>
      <c r="N32" s="154">
        <v>8</v>
      </c>
      <c r="O32" s="154">
        <v>7</v>
      </c>
      <c r="P32" s="154">
        <v>7</v>
      </c>
      <c r="Q32" s="154">
        <v>7</v>
      </c>
      <c r="R32" s="154">
        <v>7</v>
      </c>
      <c r="S32" s="167" t="s">
        <v>54</v>
      </c>
      <c r="T32" s="153" t="s">
        <v>55</v>
      </c>
    </row>
    <row r="33" spans="1:20" ht="18" customHeight="1" x14ac:dyDescent="0.3">
      <c r="A33" s="167"/>
      <c r="B33" s="167"/>
      <c r="C33" s="167"/>
      <c r="D33" s="38" t="s">
        <v>110</v>
      </c>
      <c r="E33" s="38" t="s">
        <v>20</v>
      </c>
      <c r="F33" s="154"/>
      <c r="G33" s="154"/>
      <c r="H33" s="154"/>
      <c r="I33" s="154"/>
      <c r="J33" s="154"/>
      <c r="K33" s="156"/>
      <c r="L33" s="154"/>
      <c r="M33" s="154"/>
      <c r="N33" s="154"/>
      <c r="O33" s="154"/>
      <c r="P33" s="154"/>
      <c r="Q33" s="154"/>
      <c r="R33" s="154"/>
      <c r="S33" s="167"/>
      <c r="T33" s="153"/>
    </row>
    <row r="34" spans="1:20" ht="18" customHeight="1" x14ac:dyDescent="0.3">
      <c r="A34" s="167"/>
      <c r="B34" s="167"/>
      <c r="C34" s="167"/>
      <c r="D34" s="38" t="s">
        <v>57</v>
      </c>
      <c r="E34" s="38" t="s">
        <v>13</v>
      </c>
      <c r="F34" s="154"/>
      <c r="G34" s="154"/>
      <c r="H34" s="154"/>
      <c r="I34" s="154"/>
      <c r="J34" s="154"/>
      <c r="K34" s="156"/>
      <c r="L34" s="154"/>
      <c r="M34" s="154"/>
      <c r="N34" s="154"/>
      <c r="O34" s="154"/>
      <c r="P34" s="154"/>
      <c r="Q34" s="154"/>
      <c r="R34" s="154"/>
      <c r="S34" s="167"/>
      <c r="T34" s="153"/>
    </row>
    <row r="35" spans="1:20" ht="18" customHeight="1" x14ac:dyDescent="0.3">
      <c r="A35" s="143">
        <v>11</v>
      </c>
      <c r="B35" s="143" t="s">
        <v>58</v>
      </c>
      <c r="C35" s="143" t="s">
        <v>59</v>
      </c>
      <c r="D35" s="24" t="s">
        <v>60</v>
      </c>
      <c r="E35" s="5" t="s">
        <v>17</v>
      </c>
      <c r="F35" s="152">
        <v>7</v>
      </c>
      <c r="G35" s="152">
        <v>7</v>
      </c>
      <c r="H35" s="152">
        <v>8</v>
      </c>
      <c r="I35" s="152">
        <v>7</v>
      </c>
      <c r="J35" s="152">
        <v>7</v>
      </c>
      <c r="K35" s="168">
        <v>9</v>
      </c>
      <c r="L35" s="152">
        <v>8</v>
      </c>
      <c r="M35" s="152">
        <v>7</v>
      </c>
      <c r="N35" s="152">
        <v>8</v>
      </c>
      <c r="O35" s="152">
        <v>7</v>
      </c>
      <c r="P35" s="152">
        <v>7</v>
      </c>
      <c r="Q35" s="152">
        <v>7</v>
      </c>
      <c r="R35" s="152">
        <v>7</v>
      </c>
      <c r="S35" s="143" t="s">
        <v>61</v>
      </c>
      <c r="T35" s="151" t="s">
        <v>62</v>
      </c>
    </row>
    <row r="36" spans="1:20" ht="18" customHeight="1" x14ac:dyDescent="0.3">
      <c r="A36" s="143"/>
      <c r="B36" s="143"/>
      <c r="C36" s="143"/>
      <c r="D36" s="5" t="s">
        <v>45</v>
      </c>
      <c r="E36" s="5" t="s">
        <v>20</v>
      </c>
      <c r="F36" s="152"/>
      <c r="G36" s="152"/>
      <c r="H36" s="152"/>
      <c r="I36" s="152"/>
      <c r="J36" s="152"/>
      <c r="K36" s="168"/>
      <c r="L36" s="152"/>
      <c r="M36" s="152"/>
      <c r="N36" s="152"/>
      <c r="O36" s="152"/>
      <c r="P36" s="152"/>
      <c r="Q36" s="152"/>
      <c r="R36" s="152"/>
      <c r="S36" s="143"/>
      <c r="T36" s="151"/>
    </row>
    <row r="37" spans="1:20" ht="18" customHeight="1" x14ac:dyDescent="0.3">
      <c r="A37" s="143"/>
      <c r="B37" s="143"/>
      <c r="C37" s="143"/>
      <c r="D37" s="5" t="s">
        <v>28</v>
      </c>
      <c r="E37" s="5" t="s">
        <v>13</v>
      </c>
      <c r="F37" s="152"/>
      <c r="G37" s="152"/>
      <c r="H37" s="152"/>
      <c r="I37" s="152"/>
      <c r="J37" s="152"/>
      <c r="K37" s="168"/>
      <c r="L37" s="152"/>
      <c r="M37" s="152"/>
      <c r="N37" s="152"/>
      <c r="O37" s="152"/>
      <c r="P37" s="152"/>
      <c r="Q37" s="152"/>
      <c r="R37" s="152"/>
      <c r="S37" s="143"/>
      <c r="T37" s="151"/>
    </row>
    <row r="38" spans="1:20" ht="15.75" customHeight="1" x14ac:dyDescent="0.3">
      <c r="A38" s="167">
        <v>12</v>
      </c>
      <c r="B38" s="155" t="s">
        <v>256</v>
      </c>
      <c r="C38" s="167" t="s">
        <v>257</v>
      </c>
      <c r="D38" s="46" t="s">
        <v>69</v>
      </c>
      <c r="E38" s="39" t="s">
        <v>17</v>
      </c>
      <c r="F38" s="167">
        <v>7</v>
      </c>
      <c r="G38" s="155">
        <v>7</v>
      </c>
      <c r="H38" s="155">
        <v>8</v>
      </c>
      <c r="I38" s="155">
        <v>7</v>
      </c>
      <c r="J38" s="154">
        <v>7</v>
      </c>
      <c r="K38" s="156">
        <v>9</v>
      </c>
      <c r="L38" s="154">
        <v>8</v>
      </c>
      <c r="M38" s="154">
        <v>7</v>
      </c>
      <c r="N38" s="154">
        <v>8</v>
      </c>
      <c r="O38" s="154">
        <v>7</v>
      </c>
      <c r="P38" s="154">
        <v>7</v>
      </c>
      <c r="Q38" s="155">
        <v>7</v>
      </c>
      <c r="R38" s="154">
        <v>7</v>
      </c>
      <c r="S38" s="163"/>
      <c r="T38" s="163"/>
    </row>
    <row r="39" spans="1:20" ht="15.75" customHeight="1" x14ac:dyDescent="0.3">
      <c r="A39" s="167"/>
      <c r="B39" s="155"/>
      <c r="C39" s="167"/>
      <c r="D39" s="42" t="s">
        <v>277</v>
      </c>
      <c r="E39" s="39" t="s">
        <v>222</v>
      </c>
      <c r="F39" s="167"/>
      <c r="G39" s="155"/>
      <c r="H39" s="155"/>
      <c r="I39" s="155"/>
      <c r="J39" s="154"/>
      <c r="K39" s="156"/>
      <c r="L39" s="154"/>
      <c r="M39" s="154"/>
      <c r="N39" s="154"/>
      <c r="O39" s="154"/>
      <c r="P39" s="154"/>
      <c r="Q39" s="155"/>
      <c r="R39" s="154"/>
      <c r="S39" s="164"/>
      <c r="T39" s="164"/>
    </row>
    <row r="40" spans="1:20" ht="15.75" customHeight="1" x14ac:dyDescent="0.3">
      <c r="A40" s="167"/>
      <c r="B40" s="155"/>
      <c r="C40" s="167"/>
      <c r="D40" s="42" t="s">
        <v>12</v>
      </c>
      <c r="E40" s="39" t="s">
        <v>13</v>
      </c>
      <c r="F40" s="167"/>
      <c r="G40" s="155"/>
      <c r="H40" s="155"/>
      <c r="I40" s="155"/>
      <c r="J40" s="154"/>
      <c r="K40" s="156"/>
      <c r="L40" s="154"/>
      <c r="M40" s="154"/>
      <c r="N40" s="154"/>
      <c r="O40" s="154"/>
      <c r="P40" s="154"/>
      <c r="Q40" s="155"/>
      <c r="R40" s="154"/>
      <c r="S40" s="165"/>
      <c r="T40" s="165"/>
    </row>
    <row r="41" spans="1:20" ht="18" customHeight="1" x14ac:dyDescent="0.3">
      <c r="A41" s="143">
        <v>13</v>
      </c>
      <c r="B41" s="143" t="s">
        <v>71</v>
      </c>
      <c r="C41" s="143" t="s">
        <v>72</v>
      </c>
      <c r="D41" s="24" t="s">
        <v>95</v>
      </c>
      <c r="E41" s="5" t="s">
        <v>17</v>
      </c>
      <c r="F41" s="152">
        <v>8</v>
      </c>
      <c r="G41" s="152">
        <v>8</v>
      </c>
      <c r="H41" s="152">
        <v>8</v>
      </c>
      <c r="I41" s="152">
        <v>9</v>
      </c>
      <c r="J41" s="152">
        <v>8</v>
      </c>
      <c r="K41" s="168">
        <v>9</v>
      </c>
      <c r="L41" s="152">
        <v>8</v>
      </c>
      <c r="M41" s="152">
        <v>8</v>
      </c>
      <c r="N41" s="152">
        <v>8</v>
      </c>
      <c r="O41" s="152">
        <v>8</v>
      </c>
      <c r="P41" s="152">
        <v>8</v>
      </c>
      <c r="Q41" s="152">
        <v>9</v>
      </c>
      <c r="R41" s="152">
        <v>8</v>
      </c>
      <c r="S41" s="143" t="s">
        <v>75</v>
      </c>
      <c r="T41" s="151" t="s">
        <v>76</v>
      </c>
    </row>
    <row r="42" spans="1:20" ht="18" customHeight="1" x14ac:dyDescent="0.3">
      <c r="A42" s="143"/>
      <c r="B42" s="143"/>
      <c r="C42" s="143"/>
      <c r="D42" s="5" t="s">
        <v>77</v>
      </c>
      <c r="E42" s="5" t="s">
        <v>20</v>
      </c>
      <c r="F42" s="152"/>
      <c r="G42" s="152"/>
      <c r="H42" s="152"/>
      <c r="I42" s="152"/>
      <c r="J42" s="152"/>
      <c r="K42" s="168"/>
      <c r="L42" s="152"/>
      <c r="M42" s="152"/>
      <c r="N42" s="152"/>
      <c r="O42" s="152"/>
      <c r="P42" s="152"/>
      <c r="Q42" s="152"/>
      <c r="R42" s="152"/>
      <c r="S42" s="143"/>
      <c r="T42" s="151"/>
    </row>
    <row r="43" spans="1:20" ht="18" customHeight="1" x14ac:dyDescent="0.3">
      <c r="A43" s="143"/>
      <c r="B43" s="143"/>
      <c r="C43" s="143"/>
      <c r="D43" s="5" t="s">
        <v>21</v>
      </c>
      <c r="E43" s="5" t="s">
        <v>13</v>
      </c>
      <c r="F43" s="152"/>
      <c r="G43" s="152"/>
      <c r="H43" s="152"/>
      <c r="I43" s="152"/>
      <c r="J43" s="152"/>
      <c r="K43" s="168"/>
      <c r="L43" s="152"/>
      <c r="M43" s="152"/>
      <c r="N43" s="152"/>
      <c r="O43" s="152"/>
      <c r="P43" s="152"/>
      <c r="Q43" s="152"/>
      <c r="R43" s="152"/>
      <c r="S43" s="143"/>
      <c r="T43" s="151"/>
    </row>
    <row r="44" spans="1:20" ht="15.75" customHeight="1" x14ac:dyDescent="0.3">
      <c r="A44" s="167">
        <v>14</v>
      </c>
      <c r="B44" s="155" t="s">
        <v>258</v>
      </c>
      <c r="C44" s="167" t="s">
        <v>259</v>
      </c>
      <c r="D44" s="46" t="s">
        <v>275</v>
      </c>
      <c r="E44" s="39" t="s">
        <v>17</v>
      </c>
      <c r="F44" s="167">
        <v>8</v>
      </c>
      <c r="G44" s="155">
        <v>8</v>
      </c>
      <c r="H44" s="155">
        <v>8</v>
      </c>
      <c r="I44" s="155">
        <v>9</v>
      </c>
      <c r="J44" s="154">
        <v>8</v>
      </c>
      <c r="K44" s="156">
        <v>9</v>
      </c>
      <c r="L44" s="154">
        <v>8</v>
      </c>
      <c r="M44" s="154">
        <v>8</v>
      </c>
      <c r="N44" s="154">
        <v>8</v>
      </c>
      <c r="O44" s="154">
        <v>8</v>
      </c>
      <c r="P44" s="154">
        <v>8</v>
      </c>
      <c r="Q44" s="155">
        <v>9</v>
      </c>
      <c r="R44" s="154">
        <v>8</v>
      </c>
      <c r="S44" s="163"/>
      <c r="T44" s="163"/>
    </row>
    <row r="45" spans="1:20" ht="15.75" customHeight="1" x14ac:dyDescent="0.3">
      <c r="A45" s="167"/>
      <c r="B45" s="155"/>
      <c r="C45" s="167"/>
      <c r="D45" s="42" t="s">
        <v>252</v>
      </c>
      <c r="E45" s="39" t="s">
        <v>222</v>
      </c>
      <c r="F45" s="167"/>
      <c r="G45" s="155"/>
      <c r="H45" s="155"/>
      <c r="I45" s="155"/>
      <c r="J45" s="154"/>
      <c r="K45" s="156"/>
      <c r="L45" s="154"/>
      <c r="M45" s="154"/>
      <c r="N45" s="154"/>
      <c r="O45" s="154"/>
      <c r="P45" s="154"/>
      <c r="Q45" s="155"/>
      <c r="R45" s="154"/>
      <c r="S45" s="164"/>
      <c r="T45" s="164"/>
    </row>
    <row r="46" spans="1:20" ht="15.75" customHeight="1" x14ac:dyDescent="0.3">
      <c r="A46" s="167"/>
      <c r="B46" s="155"/>
      <c r="C46" s="167"/>
      <c r="D46" s="42" t="s">
        <v>98</v>
      </c>
      <c r="E46" s="39" t="s">
        <v>13</v>
      </c>
      <c r="F46" s="167"/>
      <c r="G46" s="155"/>
      <c r="H46" s="155"/>
      <c r="I46" s="155"/>
      <c r="J46" s="154"/>
      <c r="K46" s="156"/>
      <c r="L46" s="154"/>
      <c r="M46" s="154"/>
      <c r="N46" s="154"/>
      <c r="O46" s="154"/>
      <c r="P46" s="154"/>
      <c r="Q46" s="155"/>
      <c r="R46" s="154"/>
      <c r="S46" s="165"/>
      <c r="T46" s="165"/>
    </row>
    <row r="47" spans="1:20" ht="18" customHeight="1" x14ac:dyDescent="0.3">
      <c r="A47" s="143">
        <v>15</v>
      </c>
      <c r="B47" s="125" t="s">
        <v>64</v>
      </c>
      <c r="C47" s="125" t="s">
        <v>65</v>
      </c>
      <c r="D47" s="13" t="s">
        <v>69</v>
      </c>
      <c r="E47" s="14" t="s">
        <v>17</v>
      </c>
      <c r="F47" s="137">
        <v>8</v>
      </c>
      <c r="G47" s="137">
        <v>8</v>
      </c>
      <c r="H47" s="137">
        <v>8</v>
      </c>
      <c r="I47" s="137">
        <v>9</v>
      </c>
      <c r="J47" s="137">
        <v>8</v>
      </c>
      <c r="K47" s="145">
        <v>9</v>
      </c>
      <c r="L47" s="137">
        <v>8</v>
      </c>
      <c r="M47" s="137">
        <v>8</v>
      </c>
      <c r="N47" s="137">
        <v>8</v>
      </c>
      <c r="O47" s="137">
        <v>8</v>
      </c>
      <c r="P47" s="137">
        <v>8</v>
      </c>
      <c r="Q47" s="137">
        <v>9</v>
      </c>
      <c r="R47" s="137">
        <v>8</v>
      </c>
      <c r="S47" s="131" t="s">
        <v>67</v>
      </c>
      <c r="T47" s="148" t="s">
        <v>68</v>
      </c>
    </row>
    <row r="48" spans="1:20" ht="18" customHeight="1" x14ac:dyDescent="0.3">
      <c r="A48" s="143"/>
      <c r="B48" s="126"/>
      <c r="C48" s="126"/>
      <c r="D48" s="14" t="s">
        <v>66</v>
      </c>
      <c r="E48" s="14" t="s">
        <v>222</v>
      </c>
      <c r="F48" s="138"/>
      <c r="G48" s="138"/>
      <c r="H48" s="138"/>
      <c r="I48" s="138"/>
      <c r="J48" s="138"/>
      <c r="K48" s="146"/>
      <c r="L48" s="138"/>
      <c r="M48" s="138"/>
      <c r="N48" s="138"/>
      <c r="O48" s="138"/>
      <c r="P48" s="138"/>
      <c r="Q48" s="138"/>
      <c r="R48" s="138"/>
      <c r="S48" s="132"/>
      <c r="T48" s="149"/>
    </row>
    <row r="49" spans="1:20" ht="18" customHeight="1" x14ac:dyDescent="0.3">
      <c r="A49" s="143"/>
      <c r="B49" s="127"/>
      <c r="C49" s="127"/>
      <c r="D49" s="14" t="s">
        <v>70</v>
      </c>
      <c r="E49" s="14" t="s">
        <v>13</v>
      </c>
      <c r="F49" s="139"/>
      <c r="G49" s="139"/>
      <c r="H49" s="139"/>
      <c r="I49" s="139"/>
      <c r="J49" s="139"/>
      <c r="K49" s="147"/>
      <c r="L49" s="139"/>
      <c r="M49" s="139"/>
      <c r="N49" s="139"/>
      <c r="O49" s="139"/>
      <c r="P49" s="139"/>
      <c r="Q49" s="139"/>
      <c r="R49" s="139"/>
      <c r="S49" s="133"/>
      <c r="T49" s="150"/>
    </row>
    <row r="50" spans="1:20" ht="18" customHeight="1" x14ac:dyDescent="0.3">
      <c r="A50" s="167">
        <v>16</v>
      </c>
      <c r="B50" s="167" t="s">
        <v>79</v>
      </c>
      <c r="C50" s="167" t="s">
        <v>80</v>
      </c>
      <c r="D50" s="37" t="s">
        <v>81</v>
      </c>
      <c r="E50" s="38" t="s">
        <v>17</v>
      </c>
      <c r="F50" s="154">
        <v>9</v>
      </c>
      <c r="G50" s="154">
        <v>9</v>
      </c>
      <c r="H50" s="154">
        <v>10</v>
      </c>
      <c r="I50" s="154">
        <v>9</v>
      </c>
      <c r="J50" s="154">
        <v>9</v>
      </c>
      <c r="K50" s="156">
        <v>9</v>
      </c>
      <c r="L50" s="154">
        <v>9</v>
      </c>
      <c r="M50" s="154">
        <v>9</v>
      </c>
      <c r="N50" s="154">
        <v>10</v>
      </c>
      <c r="O50" s="154">
        <v>9</v>
      </c>
      <c r="P50" s="154">
        <v>10</v>
      </c>
      <c r="Q50" s="154">
        <v>9</v>
      </c>
      <c r="R50" s="154">
        <v>9</v>
      </c>
      <c r="S50" s="167" t="s">
        <v>82</v>
      </c>
      <c r="T50" s="153" t="s">
        <v>83</v>
      </c>
    </row>
    <row r="51" spans="1:20" ht="18" customHeight="1" x14ac:dyDescent="0.3">
      <c r="A51" s="167"/>
      <c r="B51" s="167"/>
      <c r="C51" s="167"/>
      <c r="D51" s="38" t="s">
        <v>63</v>
      </c>
      <c r="E51" s="38" t="s">
        <v>20</v>
      </c>
      <c r="F51" s="154"/>
      <c r="G51" s="154"/>
      <c r="H51" s="154"/>
      <c r="I51" s="154"/>
      <c r="J51" s="154"/>
      <c r="K51" s="156"/>
      <c r="L51" s="154"/>
      <c r="M51" s="154"/>
      <c r="N51" s="154"/>
      <c r="O51" s="154"/>
      <c r="P51" s="154"/>
      <c r="Q51" s="154"/>
      <c r="R51" s="154"/>
      <c r="S51" s="167"/>
      <c r="T51" s="153"/>
    </row>
    <row r="52" spans="1:20" ht="12.75" customHeight="1" x14ac:dyDescent="0.3">
      <c r="A52" s="125">
        <v>17</v>
      </c>
      <c r="B52" s="125" t="s">
        <v>84</v>
      </c>
      <c r="C52" s="125" t="s">
        <v>85</v>
      </c>
      <c r="D52" s="24" t="s">
        <v>77</v>
      </c>
      <c r="E52" s="5" t="s">
        <v>17</v>
      </c>
      <c r="F52" s="137">
        <v>9</v>
      </c>
      <c r="G52" s="137">
        <v>9</v>
      </c>
      <c r="H52" s="137">
        <v>10</v>
      </c>
      <c r="I52" s="137">
        <v>9</v>
      </c>
      <c r="J52" s="137">
        <v>9</v>
      </c>
      <c r="K52" s="145">
        <v>9</v>
      </c>
      <c r="L52" s="137">
        <v>9</v>
      </c>
      <c r="M52" s="137">
        <v>9</v>
      </c>
      <c r="N52" s="137">
        <v>10</v>
      </c>
      <c r="O52" s="137">
        <v>9</v>
      </c>
      <c r="P52" s="137">
        <v>10</v>
      </c>
      <c r="Q52" s="137">
        <v>9</v>
      </c>
      <c r="R52" s="137">
        <v>9</v>
      </c>
      <c r="S52" s="125" t="s">
        <v>87</v>
      </c>
      <c r="T52" s="148" t="s">
        <v>88</v>
      </c>
    </row>
    <row r="53" spans="1:20" ht="18" customHeight="1" x14ac:dyDescent="0.3">
      <c r="A53" s="126"/>
      <c r="B53" s="126"/>
      <c r="C53" s="126"/>
      <c r="D53" s="5" t="s">
        <v>296</v>
      </c>
      <c r="E53" s="5" t="s">
        <v>20</v>
      </c>
      <c r="F53" s="138"/>
      <c r="G53" s="138"/>
      <c r="H53" s="138"/>
      <c r="I53" s="138"/>
      <c r="J53" s="138"/>
      <c r="K53" s="146"/>
      <c r="L53" s="138"/>
      <c r="M53" s="138"/>
      <c r="N53" s="138"/>
      <c r="O53" s="138"/>
      <c r="P53" s="138"/>
      <c r="Q53" s="138"/>
      <c r="R53" s="138"/>
      <c r="S53" s="126"/>
      <c r="T53" s="149"/>
    </row>
    <row r="54" spans="1:20" ht="18" customHeight="1" x14ac:dyDescent="0.3">
      <c r="A54" s="127"/>
      <c r="B54" s="127"/>
      <c r="C54" s="127"/>
      <c r="D54" s="47" t="s">
        <v>21</v>
      </c>
      <c r="E54" s="47"/>
      <c r="F54" s="139"/>
      <c r="G54" s="139"/>
      <c r="H54" s="139"/>
      <c r="I54" s="139"/>
      <c r="J54" s="139"/>
      <c r="K54" s="147"/>
      <c r="L54" s="139"/>
      <c r="M54" s="139"/>
      <c r="N54" s="139"/>
      <c r="O54" s="139"/>
      <c r="P54" s="139"/>
      <c r="Q54" s="139"/>
      <c r="R54" s="139"/>
      <c r="S54" s="127"/>
      <c r="T54" s="150"/>
    </row>
    <row r="55" spans="1:20" ht="18" customHeight="1" x14ac:dyDescent="0.3">
      <c r="A55" s="167">
        <v>18</v>
      </c>
      <c r="B55" s="155" t="s">
        <v>229</v>
      </c>
      <c r="C55" s="167" t="s">
        <v>230</v>
      </c>
      <c r="D55" s="36" t="s">
        <v>218</v>
      </c>
      <c r="E55" s="39" t="s">
        <v>17</v>
      </c>
      <c r="F55" s="155">
        <v>9</v>
      </c>
      <c r="G55" s="154">
        <v>9</v>
      </c>
      <c r="H55" s="154">
        <v>10</v>
      </c>
      <c r="I55" s="154">
        <v>9</v>
      </c>
      <c r="J55" s="154">
        <v>9</v>
      </c>
      <c r="K55" s="156">
        <v>9</v>
      </c>
      <c r="L55" s="154">
        <v>9</v>
      </c>
      <c r="M55" s="154">
        <v>9</v>
      </c>
      <c r="N55" s="154">
        <v>10</v>
      </c>
      <c r="O55" s="154">
        <v>9</v>
      </c>
      <c r="P55" s="154">
        <v>10</v>
      </c>
      <c r="Q55" s="154">
        <v>9</v>
      </c>
      <c r="R55" s="154">
        <v>9</v>
      </c>
      <c r="S55" s="155"/>
      <c r="T55" s="153" t="s">
        <v>231</v>
      </c>
    </row>
    <row r="56" spans="1:20" ht="18" customHeight="1" x14ac:dyDescent="0.3">
      <c r="A56" s="167"/>
      <c r="B56" s="155"/>
      <c r="C56" s="167"/>
      <c r="D56" s="39" t="s">
        <v>221</v>
      </c>
      <c r="E56" s="39" t="s">
        <v>222</v>
      </c>
      <c r="F56" s="155"/>
      <c r="G56" s="154"/>
      <c r="H56" s="154"/>
      <c r="I56" s="154"/>
      <c r="J56" s="154"/>
      <c r="K56" s="156"/>
      <c r="L56" s="154"/>
      <c r="M56" s="154"/>
      <c r="N56" s="154"/>
      <c r="O56" s="154"/>
      <c r="P56" s="154"/>
      <c r="Q56" s="154"/>
      <c r="R56" s="154"/>
      <c r="S56" s="155"/>
      <c r="T56" s="153"/>
    </row>
    <row r="57" spans="1:20" ht="18" customHeight="1" x14ac:dyDescent="0.3">
      <c r="A57" s="167"/>
      <c r="B57" s="155"/>
      <c r="C57" s="167"/>
      <c r="D57" s="39" t="s">
        <v>223</v>
      </c>
      <c r="E57" s="39" t="s">
        <v>13</v>
      </c>
      <c r="F57" s="155"/>
      <c r="G57" s="154"/>
      <c r="H57" s="154"/>
      <c r="I57" s="154"/>
      <c r="J57" s="154"/>
      <c r="K57" s="156"/>
      <c r="L57" s="154"/>
      <c r="M57" s="154"/>
      <c r="N57" s="154"/>
      <c r="O57" s="154"/>
      <c r="P57" s="154"/>
      <c r="Q57" s="154"/>
      <c r="R57" s="154"/>
      <c r="S57" s="155"/>
      <c r="T57" s="153"/>
    </row>
    <row r="58" spans="1:20" ht="18" customHeight="1" x14ac:dyDescent="0.3">
      <c r="A58" s="143">
        <v>19</v>
      </c>
      <c r="B58" s="143" t="s">
        <v>89</v>
      </c>
      <c r="C58" s="143" t="s">
        <v>90</v>
      </c>
      <c r="D58" s="24" t="s">
        <v>38</v>
      </c>
      <c r="E58" s="5" t="s">
        <v>17</v>
      </c>
      <c r="F58" s="152">
        <v>10</v>
      </c>
      <c r="G58" s="170" t="s">
        <v>86</v>
      </c>
      <c r="H58" s="152">
        <v>10</v>
      </c>
      <c r="I58" s="152">
        <v>10</v>
      </c>
      <c r="J58" s="170" t="s">
        <v>74</v>
      </c>
      <c r="K58" s="168">
        <v>11</v>
      </c>
      <c r="L58" s="152">
        <v>10</v>
      </c>
      <c r="M58" s="170" t="s">
        <v>86</v>
      </c>
      <c r="N58" s="152">
        <v>10</v>
      </c>
      <c r="O58" s="152">
        <v>10</v>
      </c>
      <c r="P58" s="152">
        <v>10</v>
      </c>
      <c r="Q58" s="152">
        <v>10</v>
      </c>
      <c r="R58" s="152">
        <v>10</v>
      </c>
      <c r="S58" s="143" t="s">
        <v>91</v>
      </c>
      <c r="T58" s="151" t="s">
        <v>92</v>
      </c>
    </row>
    <row r="59" spans="1:20" ht="18" customHeight="1" x14ac:dyDescent="0.3">
      <c r="A59" s="143"/>
      <c r="B59" s="143"/>
      <c r="C59" s="143"/>
      <c r="D59" s="5" t="s">
        <v>10</v>
      </c>
      <c r="E59" s="5" t="s">
        <v>20</v>
      </c>
      <c r="F59" s="152"/>
      <c r="G59" s="170"/>
      <c r="H59" s="152"/>
      <c r="I59" s="152"/>
      <c r="J59" s="170"/>
      <c r="K59" s="168"/>
      <c r="L59" s="152"/>
      <c r="M59" s="170"/>
      <c r="N59" s="152"/>
      <c r="O59" s="152"/>
      <c r="P59" s="152"/>
      <c r="Q59" s="152"/>
      <c r="R59" s="152"/>
      <c r="S59" s="143"/>
      <c r="T59" s="151"/>
    </row>
    <row r="60" spans="1:20" ht="18" customHeight="1" x14ac:dyDescent="0.3">
      <c r="A60" s="143"/>
      <c r="B60" s="143"/>
      <c r="C60" s="143"/>
      <c r="D60" s="5" t="s">
        <v>48</v>
      </c>
      <c r="E60" s="5" t="s">
        <v>13</v>
      </c>
      <c r="F60" s="152"/>
      <c r="G60" s="170"/>
      <c r="H60" s="152"/>
      <c r="I60" s="152"/>
      <c r="J60" s="170"/>
      <c r="K60" s="168"/>
      <c r="L60" s="152"/>
      <c r="M60" s="170"/>
      <c r="N60" s="152"/>
      <c r="O60" s="152"/>
      <c r="P60" s="152"/>
      <c r="Q60" s="152"/>
      <c r="R60" s="152"/>
      <c r="S60" s="143"/>
      <c r="T60" s="151"/>
    </row>
    <row r="61" spans="1:20" ht="18" customHeight="1" x14ac:dyDescent="0.3">
      <c r="A61" s="167">
        <v>20</v>
      </c>
      <c r="B61" s="167" t="s">
        <v>93</v>
      </c>
      <c r="C61" s="167" t="s">
        <v>94</v>
      </c>
      <c r="D61" s="37" t="s">
        <v>95</v>
      </c>
      <c r="E61" s="38" t="s">
        <v>17</v>
      </c>
      <c r="F61" s="154">
        <v>10</v>
      </c>
      <c r="G61" s="154">
        <v>11</v>
      </c>
      <c r="H61" s="154">
        <v>10</v>
      </c>
      <c r="I61" s="154">
        <v>10</v>
      </c>
      <c r="J61" s="154">
        <v>11</v>
      </c>
      <c r="K61" s="156">
        <v>11</v>
      </c>
      <c r="L61" s="154">
        <v>10</v>
      </c>
      <c r="M61" s="154">
        <v>11</v>
      </c>
      <c r="N61" s="154">
        <v>10</v>
      </c>
      <c r="O61" s="154">
        <v>10</v>
      </c>
      <c r="P61" s="154">
        <v>10</v>
      </c>
      <c r="Q61" s="154">
        <v>10</v>
      </c>
      <c r="R61" s="154">
        <v>10</v>
      </c>
      <c r="S61" s="167" t="s">
        <v>96</v>
      </c>
      <c r="T61" s="153" t="s">
        <v>97</v>
      </c>
    </row>
    <row r="62" spans="1:20" ht="18" customHeight="1" x14ac:dyDescent="0.3">
      <c r="A62" s="167"/>
      <c r="B62" s="167"/>
      <c r="C62" s="167"/>
      <c r="D62" s="38" t="s">
        <v>42</v>
      </c>
      <c r="E62" s="38" t="s">
        <v>20</v>
      </c>
      <c r="F62" s="154"/>
      <c r="G62" s="154"/>
      <c r="H62" s="154"/>
      <c r="I62" s="154"/>
      <c r="J62" s="154"/>
      <c r="K62" s="156"/>
      <c r="L62" s="154"/>
      <c r="M62" s="154"/>
      <c r="N62" s="154"/>
      <c r="O62" s="154"/>
      <c r="P62" s="154"/>
      <c r="Q62" s="154"/>
      <c r="R62" s="154"/>
      <c r="S62" s="167"/>
      <c r="T62" s="153"/>
    </row>
    <row r="63" spans="1:20" ht="18" customHeight="1" x14ac:dyDescent="0.3">
      <c r="A63" s="167"/>
      <c r="B63" s="167"/>
      <c r="C63" s="167"/>
      <c r="D63" s="38" t="s">
        <v>295</v>
      </c>
      <c r="E63" s="38" t="s">
        <v>13</v>
      </c>
      <c r="F63" s="154"/>
      <c r="G63" s="154"/>
      <c r="H63" s="154"/>
      <c r="I63" s="154"/>
      <c r="J63" s="154"/>
      <c r="K63" s="156"/>
      <c r="L63" s="154"/>
      <c r="M63" s="154"/>
      <c r="N63" s="154"/>
      <c r="O63" s="154"/>
      <c r="P63" s="154"/>
      <c r="Q63" s="154"/>
      <c r="R63" s="154"/>
      <c r="S63" s="167"/>
      <c r="T63" s="153"/>
    </row>
    <row r="64" spans="1:20" ht="15.75" customHeight="1" x14ac:dyDescent="0.3">
      <c r="A64" s="143">
        <v>21</v>
      </c>
      <c r="B64" s="144" t="s">
        <v>260</v>
      </c>
      <c r="C64" s="143" t="s">
        <v>261</v>
      </c>
      <c r="D64" s="45" t="s">
        <v>253</v>
      </c>
      <c r="E64" s="14" t="s">
        <v>17</v>
      </c>
      <c r="F64" s="143">
        <v>10</v>
      </c>
      <c r="G64" s="144">
        <v>11</v>
      </c>
      <c r="H64" s="144">
        <v>10</v>
      </c>
      <c r="I64" s="144">
        <v>10</v>
      </c>
      <c r="J64" s="152">
        <v>11</v>
      </c>
      <c r="K64" s="168">
        <v>11</v>
      </c>
      <c r="L64" s="152">
        <v>10</v>
      </c>
      <c r="M64" s="152">
        <v>11</v>
      </c>
      <c r="N64" s="152">
        <v>10</v>
      </c>
      <c r="O64" s="152">
        <v>10</v>
      </c>
      <c r="P64" s="152">
        <v>10</v>
      </c>
      <c r="Q64" s="144">
        <v>10</v>
      </c>
      <c r="R64" s="152">
        <v>10</v>
      </c>
      <c r="S64" s="131" t="s">
        <v>287</v>
      </c>
      <c r="T64" s="148" t="s">
        <v>288</v>
      </c>
    </row>
    <row r="65" spans="1:20" ht="15.75" customHeight="1" x14ac:dyDescent="0.3">
      <c r="A65" s="143"/>
      <c r="B65" s="144"/>
      <c r="C65" s="143"/>
      <c r="D65" s="44" t="s">
        <v>277</v>
      </c>
      <c r="E65" s="14" t="s">
        <v>222</v>
      </c>
      <c r="F65" s="143"/>
      <c r="G65" s="144"/>
      <c r="H65" s="144"/>
      <c r="I65" s="144"/>
      <c r="J65" s="152"/>
      <c r="K65" s="168"/>
      <c r="L65" s="152"/>
      <c r="M65" s="152"/>
      <c r="N65" s="152"/>
      <c r="O65" s="152"/>
      <c r="P65" s="152"/>
      <c r="Q65" s="144"/>
      <c r="R65" s="152"/>
      <c r="S65" s="132"/>
      <c r="T65" s="132"/>
    </row>
    <row r="66" spans="1:20" ht="15.75" customHeight="1" x14ac:dyDescent="0.3">
      <c r="A66" s="143"/>
      <c r="B66" s="144"/>
      <c r="C66" s="143"/>
      <c r="D66" s="45" t="s">
        <v>177</v>
      </c>
      <c r="E66" s="14" t="s">
        <v>13</v>
      </c>
      <c r="F66" s="143"/>
      <c r="G66" s="144"/>
      <c r="H66" s="144"/>
      <c r="I66" s="144"/>
      <c r="J66" s="152"/>
      <c r="K66" s="168"/>
      <c r="L66" s="152"/>
      <c r="M66" s="152"/>
      <c r="N66" s="152"/>
      <c r="O66" s="152"/>
      <c r="P66" s="152"/>
      <c r="Q66" s="144"/>
      <c r="R66" s="152"/>
      <c r="S66" s="133"/>
      <c r="T66" s="133"/>
    </row>
    <row r="67" spans="1:20" ht="18" customHeight="1" x14ac:dyDescent="0.3">
      <c r="A67" s="167">
        <v>22</v>
      </c>
      <c r="B67" s="167" t="s">
        <v>99</v>
      </c>
      <c r="C67" s="167" t="s">
        <v>100</v>
      </c>
      <c r="D67" s="37" t="str">
        <f>'PELITA '!D9</f>
        <v>HANIFAH</v>
      </c>
      <c r="E67" s="38" t="s">
        <v>17</v>
      </c>
      <c r="F67" s="154">
        <v>11</v>
      </c>
      <c r="G67" s="154">
        <v>11</v>
      </c>
      <c r="H67" s="154">
        <v>11</v>
      </c>
      <c r="I67" s="154">
        <v>11</v>
      </c>
      <c r="J67" s="154">
        <v>11</v>
      </c>
      <c r="K67" s="156">
        <v>11</v>
      </c>
      <c r="L67" s="154">
        <v>11</v>
      </c>
      <c r="M67" s="154">
        <v>11</v>
      </c>
      <c r="N67" s="154">
        <v>11</v>
      </c>
      <c r="O67" s="169" t="s">
        <v>310</v>
      </c>
      <c r="P67" s="154">
        <v>12</v>
      </c>
      <c r="Q67" s="154">
        <v>11</v>
      </c>
      <c r="R67" s="169" t="s">
        <v>310</v>
      </c>
      <c r="S67" s="167" t="s">
        <v>102</v>
      </c>
      <c r="T67" s="153" t="s">
        <v>103</v>
      </c>
    </row>
    <row r="68" spans="1:20" ht="18" customHeight="1" x14ac:dyDescent="0.3">
      <c r="A68" s="167"/>
      <c r="B68" s="167"/>
      <c r="C68" s="167"/>
      <c r="D68" s="38" t="s">
        <v>296</v>
      </c>
      <c r="E68" s="38" t="s">
        <v>20</v>
      </c>
      <c r="F68" s="154"/>
      <c r="G68" s="154"/>
      <c r="H68" s="154"/>
      <c r="I68" s="154"/>
      <c r="J68" s="154"/>
      <c r="K68" s="156"/>
      <c r="L68" s="154"/>
      <c r="M68" s="154"/>
      <c r="N68" s="154"/>
      <c r="O68" s="169"/>
      <c r="P68" s="154"/>
      <c r="Q68" s="154"/>
      <c r="R68" s="169"/>
      <c r="S68" s="167"/>
      <c r="T68" s="153"/>
    </row>
    <row r="69" spans="1:20" ht="18" customHeight="1" x14ac:dyDescent="0.3">
      <c r="A69" s="143">
        <v>23</v>
      </c>
      <c r="B69" s="143" t="s">
        <v>104</v>
      </c>
      <c r="C69" s="143" t="s">
        <v>105</v>
      </c>
      <c r="D69" s="24" t="str">
        <f>'PELITA '!D11</f>
        <v>NURHIKMAH</v>
      </c>
      <c r="E69" s="5" t="s">
        <v>17</v>
      </c>
      <c r="F69" s="152">
        <v>11</v>
      </c>
      <c r="G69" s="152">
        <v>11</v>
      </c>
      <c r="H69" s="152">
        <v>11</v>
      </c>
      <c r="I69" s="152">
        <v>11</v>
      </c>
      <c r="J69" s="152">
        <v>11</v>
      </c>
      <c r="K69" s="168">
        <v>11</v>
      </c>
      <c r="L69" s="152">
        <v>11</v>
      </c>
      <c r="M69" s="152">
        <v>11</v>
      </c>
      <c r="N69" s="152">
        <v>11</v>
      </c>
      <c r="O69" s="170" t="s">
        <v>310</v>
      </c>
      <c r="P69" s="152">
        <v>12</v>
      </c>
      <c r="Q69" s="152">
        <v>11</v>
      </c>
      <c r="R69" s="170" t="s">
        <v>310</v>
      </c>
      <c r="S69" s="143" t="s">
        <v>106</v>
      </c>
      <c r="T69" s="151" t="s">
        <v>107</v>
      </c>
    </row>
    <row r="70" spans="1:20" ht="18" customHeight="1" x14ac:dyDescent="0.3">
      <c r="A70" s="143"/>
      <c r="B70" s="143"/>
      <c r="C70" s="143"/>
      <c r="D70" s="5" t="s">
        <v>31</v>
      </c>
      <c r="E70" s="5" t="s">
        <v>20</v>
      </c>
      <c r="F70" s="152"/>
      <c r="G70" s="152"/>
      <c r="H70" s="152"/>
      <c r="I70" s="152"/>
      <c r="J70" s="152"/>
      <c r="K70" s="168"/>
      <c r="L70" s="152"/>
      <c r="M70" s="152"/>
      <c r="N70" s="152"/>
      <c r="O70" s="170"/>
      <c r="P70" s="152"/>
      <c r="Q70" s="152"/>
      <c r="R70" s="170"/>
      <c r="S70" s="143"/>
      <c r="T70" s="151"/>
    </row>
    <row r="71" spans="1:20" ht="18" customHeight="1" x14ac:dyDescent="0.3">
      <c r="A71" s="143"/>
      <c r="B71" s="143"/>
      <c r="C71" s="143"/>
      <c r="D71" s="5" t="s">
        <v>295</v>
      </c>
      <c r="E71" s="5" t="s">
        <v>13</v>
      </c>
      <c r="F71" s="152"/>
      <c r="G71" s="152"/>
      <c r="H71" s="152"/>
      <c r="I71" s="152"/>
      <c r="J71" s="152"/>
      <c r="K71" s="168"/>
      <c r="L71" s="152"/>
      <c r="M71" s="152"/>
      <c r="N71" s="152"/>
      <c r="O71" s="170"/>
      <c r="P71" s="152"/>
      <c r="Q71" s="152"/>
      <c r="R71" s="170"/>
      <c r="S71" s="143"/>
      <c r="T71" s="151"/>
    </row>
    <row r="72" spans="1:20" ht="18" customHeight="1" x14ac:dyDescent="0.3">
      <c r="A72" s="167">
        <v>24</v>
      </c>
      <c r="B72" s="167" t="s">
        <v>108</v>
      </c>
      <c r="C72" s="167" t="s">
        <v>109</v>
      </c>
      <c r="D72" s="37" t="s">
        <v>110</v>
      </c>
      <c r="E72" s="38" t="s">
        <v>17</v>
      </c>
      <c r="F72" s="154">
        <v>11</v>
      </c>
      <c r="G72" s="154">
        <v>11</v>
      </c>
      <c r="H72" s="154">
        <v>11</v>
      </c>
      <c r="I72" s="154">
        <v>11</v>
      </c>
      <c r="J72" s="154">
        <v>11</v>
      </c>
      <c r="K72" s="156">
        <v>11</v>
      </c>
      <c r="L72" s="154">
        <v>11</v>
      </c>
      <c r="M72" s="154">
        <v>11</v>
      </c>
      <c r="N72" s="154">
        <v>11</v>
      </c>
      <c r="O72" s="154">
        <v>12</v>
      </c>
      <c r="P72" s="154">
        <v>12</v>
      </c>
      <c r="Q72" s="154">
        <v>11</v>
      </c>
      <c r="R72" s="154">
        <v>12</v>
      </c>
      <c r="S72" s="167"/>
      <c r="T72" s="153" t="s">
        <v>111</v>
      </c>
    </row>
    <row r="73" spans="1:20" ht="18" customHeight="1" x14ac:dyDescent="0.3">
      <c r="A73" s="167"/>
      <c r="B73" s="167"/>
      <c r="C73" s="167"/>
      <c r="D73" s="38" t="s">
        <v>10</v>
      </c>
      <c r="E73" s="38" t="s">
        <v>20</v>
      </c>
      <c r="F73" s="154"/>
      <c r="G73" s="154"/>
      <c r="H73" s="154"/>
      <c r="I73" s="154"/>
      <c r="J73" s="154"/>
      <c r="K73" s="156"/>
      <c r="L73" s="154"/>
      <c r="M73" s="154"/>
      <c r="N73" s="154"/>
      <c r="O73" s="154"/>
      <c r="P73" s="154"/>
      <c r="Q73" s="154"/>
      <c r="R73" s="154"/>
      <c r="S73" s="167"/>
      <c r="T73" s="153"/>
    </row>
    <row r="74" spans="1:20" ht="18" customHeight="1" x14ac:dyDescent="0.3">
      <c r="A74" s="167"/>
      <c r="B74" s="167"/>
      <c r="C74" s="167"/>
      <c r="D74" s="38" t="s">
        <v>113</v>
      </c>
      <c r="E74" s="38" t="s">
        <v>13</v>
      </c>
      <c r="F74" s="154"/>
      <c r="G74" s="154"/>
      <c r="H74" s="154"/>
      <c r="I74" s="154"/>
      <c r="J74" s="154"/>
      <c r="K74" s="156"/>
      <c r="L74" s="154"/>
      <c r="M74" s="154"/>
      <c r="N74" s="154"/>
      <c r="O74" s="154"/>
      <c r="P74" s="154"/>
      <c r="Q74" s="154"/>
      <c r="R74" s="154"/>
      <c r="S74" s="167"/>
      <c r="T74" s="153"/>
    </row>
    <row r="75" spans="1:20" ht="15.75" customHeight="1" x14ac:dyDescent="0.3">
      <c r="A75" s="143">
        <v>25</v>
      </c>
      <c r="B75" s="144" t="s">
        <v>262</v>
      </c>
      <c r="C75" s="143" t="s">
        <v>263</v>
      </c>
      <c r="D75" s="45" t="s">
        <v>69</v>
      </c>
      <c r="E75" s="14" t="s">
        <v>17</v>
      </c>
      <c r="F75" s="143">
        <v>11</v>
      </c>
      <c r="G75" s="144">
        <v>11</v>
      </c>
      <c r="H75" s="144">
        <v>11</v>
      </c>
      <c r="I75" s="144">
        <v>11</v>
      </c>
      <c r="J75" s="152">
        <v>11</v>
      </c>
      <c r="K75" s="168">
        <v>11</v>
      </c>
      <c r="L75" s="152">
        <v>11</v>
      </c>
      <c r="M75" s="152">
        <v>11</v>
      </c>
      <c r="N75" s="152">
        <v>11</v>
      </c>
      <c r="O75" s="152">
        <v>12</v>
      </c>
      <c r="P75" s="152">
        <v>12</v>
      </c>
      <c r="Q75" s="144">
        <v>11</v>
      </c>
      <c r="R75" s="152">
        <v>12</v>
      </c>
      <c r="S75" s="131"/>
      <c r="T75" s="131"/>
    </row>
    <row r="76" spans="1:20" ht="15.75" customHeight="1" x14ac:dyDescent="0.3">
      <c r="A76" s="143"/>
      <c r="B76" s="144"/>
      <c r="C76" s="143"/>
      <c r="D76" s="44" t="s">
        <v>275</v>
      </c>
      <c r="E76" s="14" t="s">
        <v>222</v>
      </c>
      <c r="F76" s="143"/>
      <c r="G76" s="144"/>
      <c r="H76" s="144"/>
      <c r="I76" s="144"/>
      <c r="J76" s="152"/>
      <c r="K76" s="168"/>
      <c r="L76" s="152"/>
      <c r="M76" s="152"/>
      <c r="N76" s="152"/>
      <c r="O76" s="152"/>
      <c r="P76" s="152"/>
      <c r="Q76" s="144"/>
      <c r="R76" s="152"/>
      <c r="S76" s="132"/>
      <c r="T76" s="132"/>
    </row>
    <row r="77" spans="1:20" ht="15.75" customHeight="1" x14ac:dyDescent="0.3">
      <c r="A77" s="143"/>
      <c r="B77" s="144"/>
      <c r="C77" s="143"/>
      <c r="D77" s="45" t="s">
        <v>48</v>
      </c>
      <c r="E77" s="14" t="s">
        <v>13</v>
      </c>
      <c r="F77" s="143"/>
      <c r="G77" s="144"/>
      <c r="H77" s="144"/>
      <c r="I77" s="144"/>
      <c r="J77" s="152"/>
      <c r="K77" s="168"/>
      <c r="L77" s="152"/>
      <c r="M77" s="152"/>
      <c r="N77" s="152"/>
      <c r="O77" s="152"/>
      <c r="P77" s="152"/>
      <c r="Q77" s="144"/>
      <c r="R77" s="152"/>
      <c r="S77" s="133"/>
      <c r="T77" s="133"/>
    </row>
    <row r="78" spans="1:20" ht="18" customHeight="1" x14ac:dyDescent="0.3">
      <c r="A78" s="167">
        <v>26</v>
      </c>
      <c r="B78" s="167" t="s">
        <v>114</v>
      </c>
      <c r="C78" s="167" t="s">
        <v>115</v>
      </c>
      <c r="D78" s="37" t="s">
        <v>24</v>
      </c>
      <c r="E78" s="38" t="s">
        <v>17</v>
      </c>
      <c r="F78" s="154">
        <v>12</v>
      </c>
      <c r="G78" s="154">
        <v>13</v>
      </c>
      <c r="H78" s="154">
        <v>12</v>
      </c>
      <c r="I78" s="154">
        <v>12</v>
      </c>
      <c r="J78" s="154">
        <v>13</v>
      </c>
      <c r="K78" s="156">
        <v>12</v>
      </c>
      <c r="L78" s="154">
        <v>13</v>
      </c>
      <c r="M78" s="154">
        <v>13</v>
      </c>
      <c r="N78" s="154">
        <v>12</v>
      </c>
      <c r="O78" s="154">
        <v>12</v>
      </c>
      <c r="P78" s="154">
        <v>12</v>
      </c>
      <c r="Q78" s="154">
        <v>12</v>
      </c>
      <c r="R78" s="154">
        <v>12</v>
      </c>
      <c r="S78" s="167" t="s">
        <v>116</v>
      </c>
      <c r="T78" s="153" t="s">
        <v>117</v>
      </c>
    </row>
    <row r="79" spans="1:20" ht="18" customHeight="1" x14ac:dyDescent="0.3">
      <c r="A79" s="167"/>
      <c r="B79" s="167"/>
      <c r="C79" s="167"/>
      <c r="D79" s="38" t="s">
        <v>34</v>
      </c>
      <c r="E79" s="38" t="s">
        <v>20</v>
      </c>
      <c r="F79" s="154"/>
      <c r="G79" s="154"/>
      <c r="H79" s="154"/>
      <c r="I79" s="154"/>
      <c r="J79" s="154"/>
      <c r="K79" s="156"/>
      <c r="L79" s="154"/>
      <c r="M79" s="154"/>
      <c r="N79" s="154"/>
      <c r="O79" s="154"/>
      <c r="P79" s="154"/>
      <c r="Q79" s="154"/>
      <c r="R79" s="154"/>
      <c r="S79" s="167"/>
      <c r="T79" s="153"/>
    </row>
    <row r="80" spans="1:20" ht="18" customHeight="1" x14ac:dyDescent="0.3">
      <c r="A80" s="167"/>
      <c r="B80" s="167"/>
      <c r="C80" s="167"/>
      <c r="D80" s="38" t="s">
        <v>118</v>
      </c>
      <c r="E80" s="38" t="s">
        <v>13</v>
      </c>
      <c r="F80" s="154"/>
      <c r="G80" s="154"/>
      <c r="H80" s="154"/>
      <c r="I80" s="154"/>
      <c r="J80" s="154"/>
      <c r="K80" s="156"/>
      <c r="L80" s="154"/>
      <c r="M80" s="154"/>
      <c r="N80" s="154"/>
      <c r="O80" s="154"/>
      <c r="P80" s="154"/>
      <c r="Q80" s="154"/>
      <c r="R80" s="154"/>
      <c r="S80" s="167"/>
      <c r="T80" s="153"/>
    </row>
    <row r="81" spans="1:20" ht="18" customHeight="1" x14ac:dyDescent="0.3">
      <c r="A81" s="143">
        <v>27</v>
      </c>
      <c r="B81" s="143" t="s">
        <v>119</v>
      </c>
      <c r="C81" s="143" t="s">
        <v>120</v>
      </c>
      <c r="D81" s="5" t="s">
        <v>73</v>
      </c>
      <c r="E81" s="5" t="s">
        <v>17</v>
      </c>
      <c r="F81" s="152">
        <v>12</v>
      </c>
      <c r="G81" s="152">
        <v>13</v>
      </c>
      <c r="H81" s="152">
        <v>12</v>
      </c>
      <c r="I81" s="152">
        <v>12</v>
      </c>
      <c r="J81" s="152">
        <v>13</v>
      </c>
      <c r="K81" s="168">
        <v>12</v>
      </c>
      <c r="L81" s="152">
        <v>13</v>
      </c>
      <c r="M81" s="152">
        <v>13</v>
      </c>
      <c r="N81" s="152">
        <v>12</v>
      </c>
      <c r="O81" s="152">
        <v>12</v>
      </c>
      <c r="P81" s="152">
        <v>12</v>
      </c>
      <c r="Q81" s="152">
        <v>12</v>
      </c>
      <c r="R81" s="152">
        <v>12</v>
      </c>
      <c r="S81" s="143" t="s">
        <v>123</v>
      </c>
      <c r="T81" s="151" t="s">
        <v>124</v>
      </c>
    </row>
    <row r="82" spans="1:20" ht="18" customHeight="1" x14ac:dyDescent="0.3">
      <c r="A82" s="143"/>
      <c r="B82" s="143"/>
      <c r="C82" s="143"/>
      <c r="D82" s="24" t="s">
        <v>81</v>
      </c>
      <c r="E82" s="5" t="s">
        <v>20</v>
      </c>
      <c r="F82" s="152"/>
      <c r="G82" s="152"/>
      <c r="H82" s="152"/>
      <c r="I82" s="152"/>
      <c r="J82" s="152"/>
      <c r="K82" s="168"/>
      <c r="L82" s="152"/>
      <c r="M82" s="152"/>
      <c r="N82" s="152"/>
      <c r="O82" s="152"/>
      <c r="P82" s="152"/>
      <c r="Q82" s="152"/>
      <c r="R82" s="152"/>
      <c r="S82" s="143"/>
      <c r="T82" s="144"/>
    </row>
    <row r="83" spans="1:20" ht="18" customHeight="1" x14ac:dyDescent="0.3">
      <c r="A83" s="143"/>
      <c r="B83" s="143"/>
      <c r="C83" s="143"/>
      <c r="D83" s="5" t="s">
        <v>78</v>
      </c>
      <c r="E83" s="5" t="s">
        <v>13</v>
      </c>
      <c r="F83" s="152"/>
      <c r="G83" s="152"/>
      <c r="H83" s="152"/>
      <c r="I83" s="152"/>
      <c r="J83" s="152"/>
      <c r="K83" s="168"/>
      <c r="L83" s="152"/>
      <c r="M83" s="152"/>
      <c r="N83" s="152"/>
      <c r="O83" s="152"/>
      <c r="P83" s="152"/>
      <c r="Q83" s="152"/>
      <c r="R83" s="152"/>
      <c r="S83" s="143"/>
      <c r="T83" s="144"/>
    </row>
    <row r="84" spans="1:20" ht="15.75" customHeight="1" x14ac:dyDescent="0.3">
      <c r="A84" s="167">
        <v>28</v>
      </c>
      <c r="B84" s="155" t="s">
        <v>264</v>
      </c>
      <c r="C84" s="167" t="s">
        <v>265</v>
      </c>
      <c r="D84" s="46" t="s">
        <v>252</v>
      </c>
      <c r="E84" s="39" t="s">
        <v>17</v>
      </c>
      <c r="F84" s="167">
        <v>12</v>
      </c>
      <c r="G84" s="155">
        <v>13</v>
      </c>
      <c r="H84" s="155">
        <v>12</v>
      </c>
      <c r="I84" s="155">
        <v>12</v>
      </c>
      <c r="J84" s="154">
        <v>13</v>
      </c>
      <c r="K84" s="156">
        <v>12</v>
      </c>
      <c r="L84" s="154">
        <v>13</v>
      </c>
      <c r="M84" s="154">
        <v>13</v>
      </c>
      <c r="N84" s="154">
        <v>12</v>
      </c>
      <c r="O84" s="154">
        <v>12</v>
      </c>
      <c r="P84" s="169" t="s">
        <v>122</v>
      </c>
      <c r="Q84" s="155">
        <v>12</v>
      </c>
      <c r="R84" s="154">
        <v>12</v>
      </c>
      <c r="S84" s="163"/>
      <c r="T84" s="163"/>
    </row>
    <row r="85" spans="1:20" ht="15.75" customHeight="1" x14ac:dyDescent="0.3">
      <c r="A85" s="167"/>
      <c r="B85" s="155"/>
      <c r="C85" s="167"/>
      <c r="D85" s="42" t="s">
        <v>112</v>
      </c>
      <c r="E85" s="39" t="s">
        <v>222</v>
      </c>
      <c r="F85" s="167"/>
      <c r="G85" s="155"/>
      <c r="H85" s="155"/>
      <c r="I85" s="155"/>
      <c r="J85" s="154"/>
      <c r="K85" s="156"/>
      <c r="L85" s="154"/>
      <c r="M85" s="154"/>
      <c r="N85" s="154"/>
      <c r="O85" s="154"/>
      <c r="P85" s="169"/>
      <c r="Q85" s="155"/>
      <c r="R85" s="154"/>
      <c r="S85" s="164"/>
      <c r="T85" s="164"/>
    </row>
    <row r="86" spans="1:20" ht="15.75" customHeight="1" x14ac:dyDescent="0.3">
      <c r="A86" s="167"/>
      <c r="B86" s="155"/>
      <c r="C86" s="167"/>
      <c r="D86" s="42" t="s">
        <v>12</v>
      </c>
      <c r="E86" s="39" t="s">
        <v>13</v>
      </c>
      <c r="F86" s="167"/>
      <c r="G86" s="155"/>
      <c r="H86" s="155"/>
      <c r="I86" s="155"/>
      <c r="J86" s="154"/>
      <c r="K86" s="156"/>
      <c r="L86" s="154"/>
      <c r="M86" s="154"/>
      <c r="N86" s="154"/>
      <c r="O86" s="154"/>
      <c r="P86" s="169"/>
      <c r="Q86" s="155"/>
      <c r="R86" s="154"/>
      <c r="S86" s="165"/>
      <c r="T86" s="165"/>
    </row>
    <row r="87" spans="1:20" ht="18" customHeight="1" x14ac:dyDescent="0.3">
      <c r="A87" s="143">
        <v>29</v>
      </c>
      <c r="B87" s="144" t="s">
        <v>233</v>
      </c>
      <c r="C87" s="143" t="s">
        <v>234</v>
      </c>
      <c r="D87" s="14" t="s">
        <v>221</v>
      </c>
      <c r="E87" s="14" t="s">
        <v>17</v>
      </c>
      <c r="F87" s="144">
        <v>12</v>
      </c>
      <c r="G87" s="152">
        <v>13</v>
      </c>
      <c r="H87" s="152">
        <v>12</v>
      </c>
      <c r="I87" s="152">
        <v>12</v>
      </c>
      <c r="J87" s="152">
        <v>13</v>
      </c>
      <c r="K87" s="168">
        <v>12</v>
      </c>
      <c r="L87" s="152">
        <v>13</v>
      </c>
      <c r="M87" s="152">
        <v>13</v>
      </c>
      <c r="N87" s="152">
        <v>12</v>
      </c>
      <c r="O87" s="152">
        <v>12</v>
      </c>
      <c r="P87" s="169" t="s">
        <v>122</v>
      </c>
      <c r="Q87" s="152">
        <v>12</v>
      </c>
      <c r="R87" s="152">
        <v>12</v>
      </c>
      <c r="S87" s="144" t="s">
        <v>235</v>
      </c>
      <c r="T87" s="151" t="s">
        <v>236</v>
      </c>
    </row>
    <row r="88" spans="1:20" ht="18" customHeight="1" x14ac:dyDescent="0.3">
      <c r="A88" s="143"/>
      <c r="B88" s="144"/>
      <c r="C88" s="143"/>
      <c r="D88" s="13" t="s">
        <v>218</v>
      </c>
      <c r="E88" s="14" t="s">
        <v>222</v>
      </c>
      <c r="F88" s="144"/>
      <c r="G88" s="152"/>
      <c r="H88" s="152"/>
      <c r="I88" s="152"/>
      <c r="J88" s="152"/>
      <c r="K88" s="168"/>
      <c r="L88" s="152"/>
      <c r="M88" s="152"/>
      <c r="N88" s="152"/>
      <c r="O88" s="152"/>
      <c r="P88" s="169"/>
      <c r="Q88" s="152"/>
      <c r="R88" s="152"/>
      <c r="S88" s="144"/>
      <c r="T88" s="151"/>
    </row>
    <row r="89" spans="1:20" ht="18" customHeight="1" x14ac:dyDescent="0.3">
      <c r="A89" s="143"/>
      <c r="B89" s="144"/>
      <c r="C89" s="143"/>
      <c r="D89" s="14" t="s">
        <v>223</v>
      </c>
      <c r="E89" s="14" t="s">
        <v>13</v>
      </c>
      <c r="F89" s="144"/>
      <c r="G89" s="152"/>
      <c r="H89" s="152"/>
      <c r="I89" s="152"/>
      <c r="J89" s="152"/>
      <c r="K89" s="168"/>
      <c r="L89" s="152"/>
      <c r="M89" s="152"/>
      <c r="N89" s="152"/>
      <c r="O89" s="152"/>
      <c r="P89" s="169"/>
      <c r="Q89" s="152"/>
      <c r="R89" s="152"/>
      <c r="S89" s="144"/>
      <c r="T89" s="151"/>
    </row>
    <row r="90" spans="1:20" ht="18" customHeight="1" x14ac:dyDescent="0.3">
      <c r="A90" s="167">
        <v>30</v>
      </c>
      <c r="B90" s="167" t="s">
        <v>125</v>
      </c>
      <c r="C90" s="167" t="s">
        <v>126</v>
      </c>
      <c r="D90" s="37" t="s">
        <v>77</v>
      </c>
      <c r="E90" s="38" t="s">
        <v>17</v>
      </c>
      <c r="F90" s="154">
        <v>13</v>
      </c>
      <c r="G90" s="169" t="s">
        <v>121</v>
      </c>
      <c r="H90" s="154">
        <v>13</v>
      </c>
      <c r="I90" s="154">
        <v>14</v>
      </c>
      <c r="J90" s="169" t="s">
        <v>121</v>
      </c>
      <c r="K90" s="156">
        <v>13</v>
      </c>
      <c r="L90" s="154">
        <v>13</v>
      </c>
      <c r="M90" s="154">
        <v>13</v>
      </c>
      <c r="N90" s="154">
        <v>13</v>
      </c>
      <c r="O90" s="154">
        <v>14</v>
      </c>
      <c r="P90" s="154">
        <v>13</v>
      </c>
      <c r="Q90" s="154">
        <v>14</v>
      </c>
      <c r="R90" s="154">
        <v>14</v>
      </c>
      <c r="S90" s="167" t="s">
        <v>127</v>
      </c>
      <c r="T90" s="153" t="s">
        <v>128</v>
      </c>
    </row>
    <row r="91" spans="1:20" ht="18" customHeight="1" x14ac:dyDescent="0.3">
      <c r="A91" s="167"/>
      <c r="B91" s="167"/>
      <c r="C91" s="167"/>
      <c r="D91" s="38" t="s">
        <v>16</v>
      </c>
      <c r="E91" s="38" t="s">
        <v>20</v>
      </c>
      <c r="F91" s="154"/>
      <c r="G91" s="169"/>
      <c r="H91" s="154"/>
      <c r="I91" s="154"/>
      <c r="J91" s="169"/>
      <c r="K91" s="156"/>
      <c r="L91" s="154"/>
      <c r="M91" s="154"/>
      <c r="N91" s="154"/>
      <c r="O91" s="154"/>
      <c r="P91" s="154"/>
      <c r="Q91" s="154"/>
      <c r="R91" s="154"/>
      <c r="S91" s="167"/>
      <c r="T91" s="153"/>
    </row>
    <row r="92" spans="1:20" ht="18" customHeight="1" x14ac:dyDescent="0.3">
      <c r="A92" s="167"/>
      <c r="B92" s="167"/>
      <c r="C92" s="167"/>
      <c r="D92" s="38" t="s">
        <v>35</v>
      </c>
      <c r="E92" s="38" t="s">
        <v>13</v>
      </c>
      <c r="F92" s="154"/>
      <c r="G92" s="169"/>
      <c r="H92" s="154"/>
      <c r="I92" s="154"/>
      <c r="J92" s="169"/>
      <c r="K92" s="156"/>
      <c r="L92" s="154"/>
      <c r="M92" s="154"/>
      <c r="N92" s="154"/>
      <c r="O92" s="154"/>
      <c r="P92" s="154"/>
      <c r="Q92" s="154"/>
      <c r="R92" s="154"/>
      <c r="S92" s="167"/>
      <c r="T92" s="153"/>
    </row>
    <row r="93" spans="1:20" ht="18" customHeight="1" x14ac:dyDescent="0.3">
      <c r="A93" s="143">
        <v>31</v>
      </c>
      <c r="B93" s="143" t="s">
        <v>129</v>
      </c>
      <c r="C93" s="143" t="s">
        <v>130</v>
      </c>
      <c r="D93" s="24" t="str">
        <f>'PELITA '!D13</f>
        <v>AGUSTINA</v>
      </c>
      <c r="E93" s="5" t="s">
        <v>11</v>
      </c>
      <c r="F93" s="152">
        <v>13</v>
      </c>
      <c r="G93" s="170" t="s">
        <v>121</v>
      </c>
      <c r="H93" s="152">
        <v>13</v>
      </c>
      <c r="I93" s="152">
        <v>14</v>
      </c>
      <c r="J93" s="170" t="s">
        <v>121</v>
      </c>
      <c r="K93" s="168">
        <v>13</v>
      </c>
      <c r="L93" s="152">
        <v>13</v>
      </c>
      <c r="M93" s="170" t="s">
        <v>121</v>
      </c>
      <c r="N93" s="152">
        <v>13</v>
      </c>
      <c r="O93" s="152">
        <v>14</v>
      </c>
      <c r="P93" s="152">
        <v>13</v>
      </c>
      <c r="Q93" s="152">
        <v>14</v>
      </c>
      <c r="R93" s="152">
        <v>14</v>
      </c>
      <c r="S93" s="143" t="s">
        <v>131</v>
      </c>
      <c r="T93" s="151" t="s">
        <v>132</v>
      </c>
    </row>
    <row r="94" spans="1:20" ht="18" customHeight="1" x14ac:dyDescent="0.3">
      <c r="A94" s="143"/>
      <c r="B94" s="143"/>
      <c r="C94" s="143"/>
      <c r="D94" s="5" t="s">
        <v>81</v>
      </c>
      <c r="E94" s="5" t="s">
        <v>13</v>
      </c>
      <c r="F94" s="152"/>
      <c r="G94" s="170"/>
      <c r="H94" s="152"/>
      <c r="I94" s="152"/>
      <c r="J94" s="170"/>
      <c r="K94" s="168"/>
      <c r="L94" s="152"/>
      <c r="M94" s="170"/>
      <c r="N94" s="152"/>
      <c r="O94" s="152"/>
      <c r="P94" s="152"/>
      <c r="Q94" s="152"/>
      <c r="R94" s="152"/>
      <c r="S94" s="143"/>
      <c r="T94" s="151"/>
    </row>
    <row r="95" spans="1:20" ht="15.75" customHeight="1" x14ac:dyDescent="0.3">
      <c r="A95" s="155">
        <v>32</v>
      </c>
      <c r="B95" s="155" t="s">
        <v>266</v>
      </c>
      <c r="C95" s="167" t="s">
        <v>267</v>
      </c>
      <c r="D95" s="42" t="s">
        <v>275</v>
      </c>
      <c r="E95" s="39" t="s">
        <v>17</v>
      </c>
      <c r="F95" s="167">
        <v>14</v>
      </c>
      <c r="G95" s="155">
        <v>14</v>
      </c>
      <c r="H95" s="155">
        <v>15</v>
      </c>
      <c r="I95" s="155">
        <v>14</v>
      </c>
      <c r="J95" s="154">
        <v>14</v>
      </c>
      <c r="K95" s="156">
        <v>14</v>
      </c>
      <c r="L95" s="154">
        <v>15</v>
      </c>
      <c r="M95" s="154">
        <v>14</v>
      </c>
      <c r="N95" s="154">
        <v>15</v>
      </c>
      <c r="O95" s="154">
        <v>14</v>
      </c>
      <c r="P95" s="154">
        <v>14</v>
      </c>
      <c r="Q95" s="155">
        <v>14</v>
      </c>
      <c r="R95" s="154">
        <v>14</v>
      </c>
      <c r="S95" s="163" t="s">
        <v>289</v>
      </c>
      <c r="T95" s="166" t="s">
        <v>290</v>
      </c>
    </row>
    <row r="96" spans="1:20" ht="15.75" customHeight="1" x14ac:dyDescent="0.3">
      <c r="A96" s="155"/>
      <c r="B96" s="155"/>
      <c r="C96" s="167"/>
      <c r="D96" s="46" t="s">
        <v>112</v>
      </c>
      <c r="E96" s="39" t="s">
        <v>222</v>
      </c>
      <c r="F96" s="167"/>
      <c r="G96" s="155"/>
      <c r="H96" s="155"/>
      <c r="I96" s="155"/>
      <c r="J96" s="154"/>
      <c r="K96" s="156"/>
      <c r="L96" s="154"/>
      <c r="M96" s="154"/>
      <c r="N96" s="154"/>
      <c r="O96" s="154"/>
      <c r="P96" s="154"/>
      <c r="Q96" s="155"/>
      <c r="R96" s="154"/>
      <c r="S96" s="164"/>
      <c r="T96" s="164"/>
    </row>
    <row r="97" spans="1:20" ht="15.75" customHeight="1" x14ac:dyDescent="0.3">
      <c r="A97" s="155"/>
      <c r="B97" s="155"/>
      <c r="C97" s="167"/>
      <c r="D97" s="42" t="s">
        <v>118</v>
      </c>
      <c r="E97" s="39" t="s">
        <v>13</v>
      </c>
      <c r="F97" s="167"/>
      <c r="G97" s="155"/>
      <c r="H97" s="155"/>
      <c r="I97" s="155"/>
      <c r="J97" s="154"/>
      <c r="K97" s="156"/>
      <c r="L97" s="154"/>
      <c r="M97" s="154"/>
      <c r="N97" s="154"/>
      <c r="O97" s="154"/>
      <c r="P97" s="154"/>
      <c r="Q97" s="155"/>
      <c r="R97" s="154"/>
      <c r="S97" s="165"/>
      <c r="T97" s="165"/>
    </row>
    <row r="98" spans="1:20" ht="18" customHeight="1" x14ac:dyDescent="0.3">
      <c r="A98" s="144">
        <v>33</v>
      </c>
      <c r="B98" s="143" t="s">
        <v>133</v>
      </c>
      <c r="C98" s="143" t="s">
        <v>134</v>
      </c>
      <c r="D98" s="24" t="s">
        <v>77</v>
      </c>
      <c r="E98" s="5" t="s">
        <v>17</v>
      </c>
      <c r="F98" s="152">
        <v>15</v>
      </c>
      <c r="G98" s="152">
        <v>15</v>
      </c>
      <c r="H98" s="152">
        <v>15</v>
      </c>
      <c r="I98" s="152">
        <v>16</v>
      </c>
      <c r="J98" s="152">
        <v>15</v>
      </c>
      <c r="K98" s="168">
        <v>16</v>
      </c>
      <c r="L98" s="152">
        <v>15</v>
      </c>
      <c r="M98" s="152">
        <v>15</v>
      </c>
      <c r="N98" s="152">
        <v>15</v>
      </c>
      <c r="O98" s="152">
        <v>15</v>
      </c>
      <c r="P98" s="152">
        <v>15</v>
      </c>
      <c r="Q98" s="152">
        <v>16</v>
      </c>
      <c r="R98" s="152">
        <v>15</v>
      </c>
      <c r="S98" s="143" t="s">
        <v>135</v>
      </c>
      <c r="T98" s="151" t="s">
        <v>136</v>
      </c>
    </row>
    <row r="99" spans="1:20" ht="18" customHeight="1" x14ac:dyDescent="0.3">
      <c r="A99" s="144"/>
      <c r="B99" s="143"/>
      <c r="C99" s="143"/>
      <c r="D99" s="5" t="s">
        <v>31</v>
      </c>
      <c r="E99" s="5" t="s">
        <v>20</v>
      </c>
      <c r="F99" s="152"/>
      <c r="G99" s="152"/>
      <c r="H99" s="152"/>
      <c r="I99" s="152"/>
      <c r="J99" s="152"/>
      <c r="K99" s="168"/>
      <c r="L99" s="152"/>
      <c r="M99" s="152"/>
      <c r="N99" s="152"/>
      <c r="O99" s="152"/>
      <c r="P99" s="152"/>
      <c r="Q99" s="152"/>
      <c r="R99" s="152"/>
      <c r="S99" s="143"/>
      <c r="T99" s="151"/>
    </row>
    <row r="100" spans="1:20" ht="18" customHeight="1" x14ac:dyDescent="0.3">
      <c r="A100" s="144"/>
      <c r="B100" s="143"/>
      <c r="C100" s="143"/>
      <c r="D100" s="5" t="s">
        <v>28</v>
      </c>
      <c r="E100" s="5" t="s">
        <v>13</v>
      </c>
      <c r="F100" s="152"/>
      <c r="G100" s="152"/>
      <c r="H100" s="152"/>
      <c r="I100" s="152"/>
      <c r="J100" s="152"/>
      <c r="K100" s="168"/>
      <c r="L100" s="152"/>
      <c r="M100" s="152"/>
      <c r="N100" s="152"/>
      <c r="O100" s="152"/>
      <c r="P100" s="152"/>
      <c r="Q100" s="152"/>
      <c r="R100" s="152"/>
      <c r="S100" s="143"/>
      <c r="T100" s="151"/>
    </row>
    <row r="101" spans="1:20" ht="18" customHeight="1" x14ac:dyDescent="0.3">
      <c r="A101" s="155">
        <v>34</v>
      </c>
      <c r="B101" s="167" t="s">
        <v>137</v>
      </c>
      <c r="C101" s="167" t="s">
        <v>138</v>
      </c>
      <c r="D101" s="38" t="s">
        <v>42</v>
      </c>
      <c r="E101" s="38" t="s">
        <v>17</v>
      </c>
      <c r="F101" s="154">
        <v>15</v>
      </c>
      <c r="G101" s="154">
        <v>15</v>
      </c>
      <c r="H101" s="154">
        <v>15</v>
      </c>
      <c r="I101" s="154">
        <v>16</v>
      </c>
      <c r="J101" s="154">
        <v>15</v>
      </c>
      <c r="K101" s="156">
        <v>16</v>
      </c>
      <c r="L101" s="154">
        <v>15</v>
      </c>
      <c r="M101" s="154">
        <v>15</v>
      </c>
      <c r="N101" s="154">
        <v>15</v>
      </c>
      <c r="O101" s="154">
        <v>15</v>
      </c>
      <c r="P101" s="154">
        <v>15</v>
      </c>
      <c r="Q101" s="154">
        <v>16</v>
      </c>
      <c r="R101" s="154">
        <v>15</v>
      </c>
      <c r="S101" s="167" t="s">
        <v>139</v>
      </c>
      <c r="T101" s="153" t="s">
        <v>140</v>
      </c>
    </row>
    <row r="102" spans="1:20" ht="18" customHeight="1" x14ac:dyDescent="0.3">
      <c r="A102" s="155"/>
      <c r="B102" s="167"/>
      <c r="C102" s="167"/>
      <c r="D102" s="37" t="s">
        <v>63</v>
      </c>
      <c r="E102" s="38" t="s">
        <v>20</v>
      </c>
      <c r="F102" s="154"/>
      <c r="G102" s="154"/>
      <c r="H102" s="154"/>
      <c r="I102" s="154"/>
      <c r="J102" s="154"/>
      <c r="K102" s="156"/>
      <c r="L102" s="154"/>
      <c r="M102" s="154"/>
      <c r="N102" s="154"/>
      <c r="O102" s="154"/>
      <c r="P102" s="154"/>
      <c r="Q102" s="154"/>
      <c r="R102" s="154"/>
      <c r="S102" s="167"/>
      <c r="T102" s="153"/>
    </row>
    <row r="103" spans="1:20" ht="18" customHeight="1" x14ac:dyDescent="0.3">
      <c r="A103" s="155"/>
      <c r="B103" s="167"/>
      <c r="C103" s="167"/>
      <c r="D103" s="38" t="s">
        <v>57</v>
      </c>
      <c r="E103" s="38" t="s">
        <v>13</v>
      </c>
      <c r="F103" s="154"/>
      <c r="G103" s="154"/>
      <c r="H103" s="154"/>
      <c r="I103" s="154"/>
      <c r="J103" s="154"/>
      <c r="K103" s="156"/>
      <c r="L103" s="154"/>
      <c r="M103" s="154"/>
      <c r="N103" s="154"/>
      <c r="O103" s="154"/>
      <c r="P103" s="154"/>
      <c r="Q103" s="154"/>
      <c r="R103" s="154"/>
      <c r="S103" s="167"/>
      <c r="T103" s="155"/>
    </row>
    <row r="104" spans="1:20" ht="15.75" customHeight="1" x14ac:dyDescent="0.3">
      <c r="A104" s="144">
        <v>35</v>
      </c>
      <c r="B104" s="144" t="s">
        <v>268</v>
      </c>
      <c r="C104" s="143" t="s">
        <v>269</v>
      </c>
      <c r="D104" s="45" t="s">
        <v>253</v>
      </c>
      <c r="E104" s="14" t="s">
        <v>17</v>
      </c>
      <c r="F104" s="143">
        <v>15</v>
      </c>
      <c r="G104" s="144">
        <v>15</v>
      </c>
      <c r="H104" s="144">
        <v>15</v>
      </c>
      <c r="I104" s="144">
        <v>16</v>
      </c>
      <c r="J104" s="152">
        <v>15</v>
      </c>
      <c r="K104" s="168">
        <v>16</v>
      </c>
      <c r="L104" s="152">
        <v>15</v>
      </c>
      <c r="M104" s="152">
        <v>15</v>
      </c>
      <c r="N104" s="152">
        <v>15</v>
      </c>
      <c r="O104" s="152">
        <v>15</v>
      </c>
      <c r="P104" s="152">
        <v>15</v>
      </c>
      <c r="Q104" s="144">
        <v>16</v>
      </c>
      <c r="R104" s="152">
        <v>15</v>
      </c>
      <c r="S104" s="131" t="s">
        <v>291</v>
      </c>
      <c r="T104" s="148" t="s">
        <v>292</v>
      </c>
    </row>
    <row r="105" spans="1:20" ht="15.75" customHeight="1" x14ac:dyDescent="0.3">
      <c r="A105" s="144"/>
      <c r="B105" s="144"/>
      <c r="C105" s="143"/>
      <c r="D105" s="44" t="s">
        <v>277</v>
      </c>
      <c r="E105" s="14" t="s">
        <v>222</v>
      </c>
      <c r="F105" s="143"/>
      <c r="G105" s="144"/>
      <c r="H105" s="144"/>
      <c r="I105" s="144"/>
      <c r="J105" s="152"/>
      <c r="K105" s="168"/>
      <c r="L105" s="152"/>
      <c r="M105" s="152"/>
      <c r="N105" s="152"/>
      <c r="O105" s="152"/>
      <c r="P105" s="152"/>
      <c r="Q105" s="144"/>
      <c r="R105" s="152"/>
      <c r="S105" s="132"/>
      <c r="T105" s="132"/>
    </row>
    <row r="106" spans="1:20" ht="15.75" customHeight="1" x14ac:dyDescent="0.3">
      <c r="A106" s="144"/>
      <c r="B106" s="144"/>
      <c r="C106" s="143"/>
      <c r="D106" s="45" t="s">
        <v>164</v>
      </c>
      <c r="E106" s="14" t="s">
        <v>13</v>
      </c>
      <c r="F106" s="143"/>
      <c r="G106" s="144"/>
      <c r="H106" s="144"/>
      <c r="I106" s="144"/>
      <c r="J106" s="152"/>
      <c r="K106" s="168"/>
      <c r="L106" s="152"/>
      <c r="M106" s="152"/>
      <c r="N106" s="152"/>
      <c r="O106" s="152"/>
      <c r="P106" s="152"/>
      <c r="Q106" s="144"/>
      <c r="R106" s="152"/>
      <c r="S106" s="133"/>
      <c r="T106" s="133"/>
    </row>
    <row r="107" spans="1:20" ht="18" customHeight="1" x14ac:dyDescent="0.3">
      <c r="A107" s="155">
        <v>36</v>
      </c>
      <c r="B107" s="155" t="s">
        <v>237</v>
      </c>
      <c r="C107" s="167" t="s">
        <v>238</v>
      </c>
      <c r="D107" s="40" t="s">
        <v>232</v>
      </c>
      <c r="E107" s="39" t="s">
        <v>17</v>
      </c>
      <c r="F107" s="155">
        <v>15</v>
      </c>
      <c r="G107" s="154">
        <v>15</v>
      </c>
      <c r="H107" s="154">
        <v>15</v>
      </c>
      <c r="I107" s="154">
        <v>16</v>
      </c>
      <c r="J107" s="154">
        <v>15</v>
      </c>
      <c r="K107" s="156">
        <v>16</v>
      </c>
      <c r="L107" s="154">
        <v>15</v>
      </c>
      <c r="M107" s="154">
        <v>15</v>
      </c>
      <c r="N107" s="154">
        <v>15</v>
      </c>
      <c r="O107" s="154">
        <v>15</v>
      </c>
      <c r="P107" s="154">
        <v>15</v>
      </c>
      <c r="Q107" s="154">
        <v>16</v>
      </c>
      <c r="R107" s="154">
        <v>15</v>
      </c>
      <c r="S107" s="155" t="s">
        <v>239</v>
      </c>
      <c r="T107" s="153" t="s">
        <v>240</v>
      </c>
    </row>
    <row r="108" spans="1:20" ht="18" customHeight="1" x14ac:dyDescent="0.3">
      <c r="A108" s="155"/>
      <c r="B108" s="155"/>
      <c r="C108" s="167"/>
      <c r="D108" s="41" t="s">
        <v>221</v>
      </c>
      <c r="E108" s="39" t="s">
        <v>222</v>
      </c>
      <c r="F108" s="155"/>
      <c r="G108" s="154"/>
      <c r="H108" s="154"/>
      <c r="I108" s="154"/>
      <c r="J108" s="154"/>
      <c r="K108" s="156"/>
      <c r="L108" s="154"/>
      <c r="M108" s="154"/>
      <c r="N108" s="154"/>
      <c r="O108" s="154"/>
      <c r="P108" s="154"/>
      <c r="Q108" s="154"/>
      <c r="R108" s="154"/>
      <c r="S108" s="155"/>
      <c r="T108" s="153"/>
    </row>
    <row r="109" spans="1:20" ht="18" customHeight="1" x14ac:dyDescent="0.3">
      <c r="A109" s="155"/>
      <c r="B109" s="155"/>
      <c r="C109" s="167"/>
      <c r="D109" s="40" t="s">
        <v>223</v>
      </c>
      <c r="E109" s="39" t="s">
        <v>13</v>
      </c>
      <c r="F109" s="155"/>
      <c r="G109" s="154"/>
      <c r="H109" s="154"/>
      <c r="I109" s="154"/>
      <c r="J109" s="154"/>
      <c r="K109" s="156"/>
      <c r="L109" s="154"/>
      <c r="M109" s="154"/>
      <c r="N109" s="154"/>
      <c r="O109" s="154"/>
      <c r="P109" s="154"/>
      <c r="Q109" s="154"/>
      <c r="R109" s="154"/>
      <c r="S109" s="155"/>
      <c r="T109" s="153"/>
    </row>
    <row r="110" spans="1:20" ht="18" customHeight="1" x14ac:dyDescent="0.3">
      <c r="A110" s="144">
        <v>37</v>
      </c>
      <c r="B110" s="143" t="s">
        <v>141</v>
      </c>
      <c r="C110" s="143" t="s">
        <v>142</v>
      </c>
      <c r="D110" s="24" t="s">
        <v>38</v>
      </c>
      <c r="E110" s="5" t="s">
        <v>17</v>
      </c>
      <c r="F110" s="152">
        <v>16</v>
      </c>
      <c r="G110" s="152">
        <v>16</v>
      </c>
      <c r="H110" s="152">
        <v>17</v>
      </c>
      <c r="I110" s="152">
        <v>16</v>
      </c>
      <c r="J110" s="152">
        <v>16</v>
      </c>
      <c r="K110" s="168">
        <v>16</v>
      </c>
      <c r="L110" s="152">
        <v>16</v>
      </c>
      <c r="M110" s="152">
        <v>16</v>
      </c>
      <c r="N110" s="152">
        <v>18</v>
      </c>
      <c r="O110" s="152">
        <v>16</v>
      </c>
      <c r="P110" s="152">
        <v>17</v>
      </c>
      <c r="Q110" s="152">
        <v>16</v>
      </c>
      <c r="R110" s="152">
        <v>16</v>
      </c>
      <c r="S110" s="143" t="s">
        <v>143</v>
      </c>
      <c r="T110" s="151" t="s">
        <v>144</v>
      </c>
    </row>
    <row r="111" spans="1:20" ht="18" customHeight="1" x14ac:dyDescent="0.3">
      <c r="A111" s="144"/>
      <c r="B111" s="143"/>
      <c r="C111" s="143"/>
      <c r="D111" s="5" t="s">
        <v>81</v>
      </c>
      <c r="E111" s="5" t="s">
        <v>20</v>
      </c>
      <c r="F111" s="152"/>
      <c r="G111" s="152"/>
      <c r="H111" s="152"/>
      <c r="I111" s="152"/>
      <c r="J111" s="152"/>
      <c r="K111" s="168"/>
      <c r="L111" s="152"/>
      <c r="M111" s="152"/>
      <c r="N111" s="152"/>
      <c r="O111" s="152"/>
      <c r="P111" s="152"/>
      <c r="Q111" s="152"/>
      <c r="R111" s="152"/>
      <c r="S111" s="143"/>
      <c r="T111" s="151"/>
    </row>
    <row r="112" spans="1:20" ht="18" customHeight="1" x14ac:dyDescent="0.3">
      <c r="A112" s="144"/>
      <c r="B112" s="143"/>
      <c r="C112" s="143"/>
      <c r="D112" s="5" t="s">
        <v>21</v>
      </c>
      <c r="E112" s="5" t="s">
        <v>13</v>
      </c>
      <c r="F112" s="152"/>
      <c r="G112" s="152"/>
      <c r="H112" s="152"/>
      <c r="I112" s="152"/>
      <c r="J112" s="152"/>
      <c r="K112" s="168"/>
      <c r="L112" s="152"/>
      <c r="M112" s="152"/>
      <c r="N112" s="152"/>
      <c r="O112" s="152"/>
      <c r="P112" s="152"/>
      <c r="Q112" s="152"/>
      <c r="R112" s="152"/>
      <c r="S112" s="143"/>
      <c r="T112" s="151"/>
    </row>
    <row r="113" spans="1:20" ht="18" customHeight="1" x14ac:dyDescent="0.3">
      <c r="A113" s="163">
        <v>38</v>
      </c>
      <c r="B113" s="128" t="s">
        <v>145</v>
      </c>
      <c r="C113" s="128" t="s">
        <v>146</v>
      </c>
      <c r="D113" s="37" t="s">
        <v>110</v>
      </c>
      <c r="E113" s="38" t="s">
        <v>17</v>
      </c>
      <c r="F113" s="134">
        <v>16</v>
      </c>
      <c r="G113" s="134">
        <v>16</v>
      </c>
      <c r="H113" s="134">
        <v>17</v>
      </c>
      <c r="I113" s="176" t="s">
        <v>308</v>
      </c>
      <c r="J113" s="134">
        <v>16</v>
      </c>
      <c r="K113" s="171">
        <v>16</v>
      </c>
      <c r="L113" s="134">
        <v>16</v>
      </c>
      <c r="M113" s="134">
        <v>16</v>
      </c>
      <c r="N113" s="134">
        <v>18</v>
      </c>
      <c r="O113" s="134">
        <v>16</v>
      </c>
      <c r="P113" s="134">
        <v>17</v>
      </c>
      <c r="Q113" s="176" t="s">
        <v>308</v>
      </c>
      <c r="R113" s="134">
        <v>16</v>
      </c>
      <c r="S113" s="128" t="s">
        <v>116</v>
      </c>
      <c r="T113" s="166" t="s">
        <v>147</v>
      </c>
    </row>
    <row r="114" spans="1:20" ht="18" customHeight="1" x14ac:dyDescent="0.3">
      <c r="A114" s="164"/>
      <c r="B114" s="129"/>
      <c r="C114" s="129"/>
      <c r="D114" s="38" t="s">
        <v>10</v>
      </c>
      <c r="E114" s="38" t="s">
        <v>20</v>
      </c>
      <c r="F114" s="135"/>
      <c r="G114" s="135"/>
      <c r="H114" s="135"/>
      <c r="I114" s="177"/>
      <c r="J114" s="135"/>
      <c r="K114" s="172"/>
      <c r="L114" s="135"/>
      <c r="M114" s="135"/>
      <c r="N114" s="135"/>
      <c r="O114" s="135"/>
      <c r="P114" s="135"/>
      <c r="Q114" s="177"/>
      <c r="R114" s="135"/>
      <c r="S114" s="129"/>
      <c r="T114" s="174"/>
    </row>
    <row r="115" spans="1:20" ht="18" customHeight="1" x14ac:dyDescent="0.3">
      <c r="A115" s="165"/>
      <c r="B115" s="130"/>
      <c r="C115" s="130"/>
      <c r="D115" s="38" t="s">
        <v>49</v>
      </c>
      <c r="E115" s="38" t="s">
        <v>13</v>
      </c>
      <c r="F115" s="136"/>
      <c r="G115" s="136"/>
      <c r="H115" s="136"/>
      <c r="I115" s="178"/>
      <c r="J115" s="136"/>
      <c r="K115" s="173"/>
      <c r="L115" s="136"/>
      <c r="M115" s="136"/>
      <c r="N115" s="136"/>
      <c r="O115" s="136"/>
      <c r="P115" s="136"/>
      <c r="Q115" s="178"/>
      <c r="R115" s="136"/>
      <c r="S115" s="130"/>
      <c r="T115" s="175"/>
    </row>
    <row r="116" spans="1:20" ht="15.75" customHeight="1" x14ac:dyDescent="0.3">
      <c r="A116" s="144">
        <v>39</v>
      </c>
      <c r="B116" s="144" t="s">
        <v>270</v>
      </c>
      <c r="C116" s="143" t="s">
        <v>271</v>
      </c>
      <c r="D116" s="45" t="s">
        <v>252</v>
      </c>
      <c r="E116" s="14" t="s">
        <v>17</v>
      </c>
      <c r="F116" s="143">
        <v>16</v>
      </c>
      <c r="G116" s="144">
        <v>16</v>
      </c>
      <c r="H116" s="144">
        <v>17</v>
      </c>
      <c r="I116" s="170" t="s">
        <v>308</v>
      </c>
      <c r="J116" s="152">
        <v>16</v>
      </c>
      <c r="K116" s="168">
        <v>16</v>
      </c>
      <c r="L116" s="152">
        <v>16</v>
      </c>
      <c r="M116" s="152">
        <v>16</v>
      </c>
      <c r="N116" s="152">
        <v>18</v>
      </c>
      <c r="O116" s="152">
        <v>16</v>
      </c>
      <c r="P116" s="152">
        <v>17</v>
      </c>
      <c r="Q116" s="170" t="s">
        <v>308</v>
      </c>
      <c r="R116" s="152">
        <v>16</v>
      </c>
      <c r="S116" s="131"/>
      <c r="T116" s="131"/>
    </row>
    <row r="117" spans="1:20" ht="15.75" customHeight="1" x14ac:dyDescent="0.3">
      <c r="A117" s="144"/>
      <c r="B117" s="144"/>
      <c r="C117" s="143"/>
      <c r="D117" s="44" t="s">
        <v>112</v>
      </c>
      <c r="E117" s="14" t="s">
        <v>222</v>
      </c>
      <c r="F117" s="143"/>
      <c r="G117" s="144"/>
      <c r="H117" s="144"/>
      <c r="I117" s="170"/>
      <c r="J117" s="152"/>
      <c r="K117" s="168"/>
      <c r="L117" s="152"/>
      <c r="M117" s="152"/>
      <c r="N117" s="152"/>
      <c r="O117" s="152"/>
      <c r="P117" s="152"/>
      <c r="Q117" s="170"/>
      <c r="R117" s="152"/>
      <c r="S117" s="132"/>
      <c r="T117" s="132"/>
    </row>
    <row r="118" spans="1:20" ht="15.75" customHeight="1" x14ac:dyDescent="0.3">
      <c r="A118" s="144"/>
      <c r="B118" s="144"/>
      <c r="C118" s="143"/>
      <c r="D118" s="45" t="s">
        <v>177</v>
      </c>
      <c r="E118" s="14" t="s">
        <v>13</v>
      </c>
      <c r="F118" s="143"/>
      <c r="G118" s="144"/>
      <c r="H118" s="144"/>
      <c r="I118" s="170"/>
      <c r="J118" s="152"/>
      <c r="K118" s="168"/>
      <c r="L118" s="152"/>
      <c r="M118" s="152"/>
      <c r="N118" s="152"/>
      <c r="O118" s="152"/>
      <c r="P118" s="152"/>
      <c r="Q118" s="170"/>
      <c r="R118" s="152"/>
      <c r="S118" s="133"/>
      <c r="T118" s="133"/>
    </row>
    <row r="119" spans="1:20" ht="18" customHeight="1" x14ac:dyDescent="0.3">
      <c r="A119" s="128">
        <v>40</v>
      </c>
      <c r="B119" s="128" t="s">
        <v>148</v>
      </c>
      <c r="C119" s="128" t="s">
        <v>149</v>
      </c>
      <c r="D119" s="37" t="s">
        <v>95</v>
      </c>
      <c r="E119" s="38" t="s">
        <v>11</v>
      </c>
      <c r="F119" s="134">
        <v>17</v>
      </c>
      <c r="G119" s="134">
        <v>18</v>
      </c>
      <c r="H119" s="134">
        <v>17</v>
      </c>
      <c r="I119" s="134">
        <v>17</v>
      </c>
      <c r="J119" s="134">
        <v>18</v>
      </c>
      <c r="K119" s="171">
        <v>18</v>
      </c>
      <c r="L119" s="134">
        <v>17</v>
      </c>
      <c r="M119" s="134">
        <v>18</v>
      </c>
      <c r="N119" s="134">
        <v>18</v>
      </c>
      <c r="O119" s="134">
        <v>17</v>
      </c>
      <c r="P119" s="134">
        <v>17</v>
      </c>
      <c r="Q119" s="134">
        <v>17</v>
      </c>
      <c r="R119" s="134">
        <v>17</v>
      </c>
      <c r="S119" s="128" t="s">
        <v>150</v>
      </c>
      <c r="T119" s="166" t="s">
        <v>151</v>
      </c>
    </row>
    <row r="120" spans="1:20" ht="18" customHeight="1" x14ac:dyDescent="0.3">
      <c r="A120" s="129"/>
      <c r="B120" s="129"/>
      <c r="C120" s="129"/>
      <c r="D120" s="38" t="s">
        <v>275</v>
      </c>
      <c r="E120" s="38" t="s">
        <v>13</v>
      </c>
      <c r="F120" s="135"/>
      <c r="G120" s="135"/>
      <c r="H120" s="135"/>
      <c r="I120" s="135"/>
      <c r="J120" s="135"/>
      <c r="K120" s="172"/>
      <c r="L120" s="135"/>
      <c r="M120" s="135"/>
      <c r="N120" s="135"/>
      <c r="O120" s="135"/>
      <c r="P120" s="135"/>
      <c r="Q120" s="135"/>
      <c r="R120" s="135"/>
      <c r="S120" s="129"/>
      <c r="T120" s="174"/>
    </row>
    <row r="121" spans="1:20" ht="18" customHeight="1" x14ac:dyDescent="0.3">
      <c r="A121" s="130"/>
      <c r="B121" s="130"/>
      <c r="C121" s="130"/>
      <c r="D121" s="48" t="s">
        <v>28</v>
      </c>
      <c r="E121" s="48"/>
      <c r="F121" s="136"/>
      <c r="G121" s="136"/>
      <c r="H121" s="136"/>
      <c r="I121" s="136"/>
      <c r="J121" s="136"/>
      <c r="K121" s="173"/>
      <c r="L121" s="136"/>
      <c r="M121" s="136"/>
      <c r="N121" s="136"/>
      <c r="O121" s="136"/>
      <c r="P121" s="136"/>
      <c r="Q121" s="136"/>
      <c r="R121" s="136"/>
      <c r="S121" s="130"/>
      <c r="T121" s="175"/>
    </row>
    <row r="122" spans="1:20" ht="18" customHeight="1" x14ac:dyDescent="0.3">
      <c r="A122" s="144">
        <v>41</v>
      </c>
      <c r="B122" s="143" t="s">
        <v>152</v>
      </c>
      <c r="C122" s="143" t="s">
        <v>153</v>
      </c>
      <c r="D122" s="24" t="e">
        <f>'PELITA '!#REF!</f>
        <v>#REF!</v>
      </c>
      <c r="E122" s="5" t="s">
        <v>17</v>
      </c>
      <c r="F122" s="152">
        <v>17</v>
      </c>
      <c r="G122" s="152">
        <v>18</v>
      </c>
      <c r="H122" s="152">
        <v>17</v>
      </c>
      <c r="I122" s="152">
        <v>17</v>
      </c>
      <c r="J122" s="152">
        <v>18</v>
      </c>
      <c r="K122" s="168">
        <v>18</v>
      </c>
      <c r="L122" s="152">
        <v>17</v>
      </c>
      <c r="M122" s="152">
        <v>18</v>
      </c>
      <c r="N122" s="152">
        <v>18</v>
      </c>
      <c r="O122" s="152">
        <v>17</v>
      </c>
      <c r="P122" s="152">
        <v>17</v>
      </c>
      <c r="Q122" s="152">
        <v>17</v>
      </c>
      <c r="R122" s="152">
        <v>17</v>
      </c>
      <c r="S122" s="143" t="s">
        <v>154</v>
      </c>
      <c r="T122" s="151" t="s">
        <v>155</v>
      </c>
    </row>
    <row r="123" spans="1:20" ht="18" customHeight="1" x14ac:dyDescent="0.3">
      <c r="A123" s="144"/>
      <c r="B123" s="143"/>
      <c r="C123" s="143"/>
      <c r="D123" s="5" t="s">
        <v>296</v>
      </c>
      <c r="E123" s="5" t="s">
        <v>20</v>
      </c>
      <c r="F123" s="152"/>
      <c r="G123" s="152"/>
      <c r="H123" s="152"/>
      <c r="I123" s="152"/>
      <c r="J123" s="152"/>
      <c r="K123" s="168"/>
      <c r="L123" s="152"/>
      <c r="M123" s="152"/>
      <c r="N123" s="152"/>
      <c r="O123" s="152"/>
      <c r="P123" s="152"/>
      <c r="Q123" s="152"/>
      <c r="R123" s="152"/>
      <c r="S123" s="143"/>
      <c r="T123" s="151"/>
    </row>
    <row r="124" spans="1:20" ht="18" customHeight="1" x14ac:dyDescent="0.3">
      <c r="A124" s="144"/>
      <c r="B124" s="143"/>
      <c r="C124" s="143"/>
      <c r="D124" s="5" t="e">
        <f>'PELITA '!#REF!</f>
        <v>#REF!</v>
      </c>
      <c r="E124" s="5" t="s">
        <v>13</v>
      </c>
      <c r="F124" s="152"/>
      <c r="G124" s="152"/>
      <c r="H124" s="152"/>
      <c r="I124" s="152"/>
      <c r="J124" s="152"/>
      <c r="K124" s="168"/>
      <c r="L124" s="152"/>
      <c r="M124" s="152"/>
      <c r="N124" s="152"/>
      <c r="O124" s="152"/>
      <c r="P124" s="152"/>
      <c r="Q124" s="152"/>
      <c r="R124" s="152"/>
      <c r="S124" s="143"/>
      <c r="T124" s="151"/>
    </row>
    <row r="125" spans="1:20" ht="18" customHeight="1" x14ac:dyDescent="0.3">
      <c r="A125" s="155">
        <v>42</v>
      </c>
      <c r="B125" s="167" t="s">
        <v>156</v>
      </c>
      <c r="C125" s="167" t="s">
        <v>157</v>
      </c>
      <c r="D125" s="37" t="s">
        <v>73</v>
      </c>
      <c r="E125" s="38" t="s">
        <v>17</v>
      </c>
      <c r="F125" s="154">
        <v>18</v>
      </c>
      <c r="G125" s="154">
        <v>18</v>
      </c>
      <c r="H125" s="154">
        <v>18</v>
      </c>
      <c r="I125" s="154">
        <v>18</v>
      </c>
      <c r="J125" s="154">
        <v>18</v>
      </c>
      <c r="K125" s="156">
        <v>18</v>
      </c>
      <c r="L125" s="154">
        <v>18</v>
      </c>
      <c r="M125" s="154">
        <v>18</v>
      </c>
      <c r="N125" s="154">
        <v>18</v>
      </c>
      <c r="O125" s="154">
        <v>19</v>
      </c>
      <c r="P125" s="154">
        <v>19</v>
      </c>
      <c r="Q125" s="154">
        <v>18</v>
      </c>
      <c r="R125" s="154">
        <v>19</v>
      </c>
      <c r="S125" s="167" t="s">
        <v>158</v>
      </c>
      <c r="T125" s="153" t="s">
        <v>159</v>
      </c>
    </row>
    <row r="126" spans="1:20" ht="18" customHeight="1" x14ac:dyDescent="0.3">
      <c r="A126" s="155"/>
      <c r="B126" s="167"/>
      <c r="C126" s="167"/>
      <c r="D126" s="38" t="s">
        <v>277</v>
      </c>
      <c r="E126" s="38" t="s">
        <v>20</v>
      </c>
      <c r="F126" s="154"/>
      <c r="G126" s="154"/>
      <c r="H126" s="154"/>
      <c r="I126" s="154"/>
      <c r="J126" s="154"/>
      <c r="K126" s="156"/>
      <c r="L126" s="154"/>
      <c r="M126" s="154"/>
      <c r="N126" s="154"/>
      <c r="O126" s="154"/>
      <c r="P126" s="154"/>
      <c r="Q126" s="154"/>
      <c r="R126" s="154"/>
      <c r="S126" s="167"/>
      <c r="T126" s="153"/>
    </row>
    <row r="127" spans="1:20" ht="18" customHeight="1" x14ac:dyDescent="0.3">
      <c r="A127" s="155"/>
      <c r="B127" s="167"/>
      <c r="C127" s="167"/>
      <c r="D127" s="38" t="s">
        <v>98</v>
      </c>
      <c r="E127" s="38" t="s">
        <v>13</v>
      </c>
      <c r="F127" s="154"/>
      <c r="G127" s="154"/>
      <c r="H127" s="154"/>
      <c r="I127" s="154"/>
      <c r="J127" s="154"/>
      <c r="K127" s="156"/>
      <c r="L127" s="154"/>
      <c r="M127" s="154"/>
      <c r="N127" s="154"/>
      <c r="O127" s="154"/>
      <c r="P127" s="154"/>
      <c r="Q127" s="154"/>
      <c r="R127" s="154"/>
      <c r="S127" s="167"/>
      <c r="T127" s="153"/>
    </row>
    <row r="128" spans="1:20" ht="18" customHeight="1" x14ac:dyDescent="0.3">
      <c r="A128" s="144">
        <v>43</v>
      </c>
      <c r="B128" s="144" t="s">
        <v>241</v>
      </c>
      <c r="C128" s="143" t="s">
        <v>242</v>
      </c>
      <c r="D128" s="13" t="s">
        <v>232</v>
      </c>
      <c r="E128" s="14" t="s">
        <v>17</v>
      </c>
      <c r="F128" s="144">
        <v>18</v>
      </c>
      <c r="G128" s="144">
        <v>18</v>
      </c>
      <c r="H128" s="144">
        <v>18</v>
      </c>
      <c r="I128" s="144">
        <v>18</v>
      </c>
      <c r="J128" s="152">
        <v>18</v>
      </c>
      <c r="K128" s="168">
        <v>18</v>
      </c>
      <c r="L128" s="152">
        <v>18</v>
      </c>
      <c r="M128" s="152">
        <v>18</v>
      </c>
      <c r="N128" s="152">
        <v>18</v>
      </c>
      <c r="O128" s="152">
        <v>19</v>
      </c>
      <c r="P128" s="152">
        <v>19</v>
      </c>
      <c r="Q128" s="144">
        <v>18</v>
      </c>
      <c r="R128" s="152">
        <v>19</v>
      </c>
      <c r="S128" s="144" t="s">
        <v>243</v>
      </c>
      <c r="T128" s="151" t="s">
        <v>244</v>
      </c>
    </row>
    <row r="129" spans="1:20" ht="18" customHeight="1" x14ac:dyDescent="0.3">
      <c r="A129" s="144"/>
      <c r="B129" s="144"/>
      <c r="C129" s="143"/>
      <c r="D129" s="14" t="s">
        <v>218</v>
      </c>
      <c r="E129" s="14" t="s">
        <v>222</v>
      </c>
      <c r="F129" s="144"/>
      <c r="G129" s="144"/>
      <c r="H129" s="144"/>
      <c r="I129" s="144"/>
      <c r="J129" s="152"/>
      <c r="K129" s="168"/>
      <c r="L129" s="152"/>
      <c r="M129" s="152"/>
      <c r="N129" s="152"/>
      <c r="O129" s="152"/>
      <c r="P129" s="152"/>
      <c r="Q129" s="144"/>
      <c r="R129" s="152"/>
      <c r="S129" s="144"/>
      <c r="T129" s="151"/>
    </row>
    <row r="130" spans="1:20" ht="18" customHeight="1" x14ac:dyDescent="0.3">
      <c r="A130" s="144"/>
      <c r="B130" s="144"/>
      <c r="C130" s="143"/>
      <c r="D130" s="14" t="s">
        <v>223</v>
      </c>
      <c r="E130" s="14" t="s">
        <v>13</v>
      </c>
      <c r="F130" s="144"/>
      <c r="G130" s="144"/>
      <c r="H130" s="144"/>
      <c r="I130" s="144"/>
      <c r="J130" s="152"/>
      <c r="K130" s="168"/>
      <c r="L130" s="152"/>
      <c r="M130" s="152"/>
      <c r="N130" s="152"/>
      <c r="O130" s="152"/>
      <c r="P130" s="152"/>
      <c r="Q130" s="144"/>
      <c r="R130" s="152"/>
      <c r="S130" s="144"/>
      <c r="T130" s="151"/>
    </row>
    <row r="131" spans="1:20" ht="18" customHeight="1" x14ac:dyDescent="0.3">
      <c r="A131" s="155">
        <v>44</v>
      </c>
      <c r="B131" s="167" t="s">
        <v>160</v>
      </c>
      <c r="C131" s="167" t="s">
        <v>161</v>
      </c>
      <c r="D131" s="37" t="s">
        <v>42</v>
      </c>
      <c r="E131" s="38" t="s">
        <v>17</v>
      </c>
      <c r="F131" s="154">
        <v>19</v>
      </c>
      <c r="G131" s="154">
        <v>20</v>
      </c>
      <c r="H131" s="154">
        <v>19</v>
      </c>
      <c r="I131" s="154">
        <v>19</v>
      </c>
      <c r="J131" s="154">
        <v>20</v>
      </c>
      <c r="K131" s="156">
        <v>19</v>
      </c>
      <c r="L131" s="154">
        <v>20</v>
      </c>
      <c r="M131" s="154">
        <v>20</v>
      </c>
      <c r="N131" s="154">
        <v>19</v>
      </c>
      <c r="O131" s="154">
        <v>19</v>
      </c>
      <c r="P131" s="154">
        <v>19</v>
      </c>
      <c r="Q131" s="154">
        <v>19</v>
      </c>
      <c r="R131" s="154">
        <v>19</v>
      </c>
      <c r="S131" s="167" t="s">
        <v>162</v>
      </c>
      <c r="T131" s="153" t="s">
        <v>163</v>
      </c>
    </row>
    <row r="132" spans="1:20" ht="18" customHeight="1" x14ac:dyDescent="0.3">
      <c r="A132" s="155"/>
      <c r="B132" s="167"/>
      <c r="C132" s="167"/>
      <c r="D132" s="38" t="s">
        <v>16</v>
      </c>
      <c r="E132" s="38" t="s">
        <v>20</v>
      </c>
      <c r="F132" s="154"/>
      <c r="G132" s="154"/>
      <c r="H132" s="154"/>
      <c r="I132" s="154"/>
      <c r="J132" s="154"/>
      <c r="K132" s="156"/>
      <c r="L132" s="154"/>
      <c r="M132" s="154"/>
      <c r="N132" s="154"/>
      <c r="O132" s="154"/>
      <c r="P132" s="154"/>
      <c r="Q132" s="154"/>
      <c r="R132" s="154"/>
      <c r="S132" s="167"/>
      <c r="T132" s="153"/>
    </row>
    <row r="133" spans="1:20" ht="18" customHeight="1" x14ac:dyDescent="0.3">
      <c r="A133" s="155"/>
      <c r="B133" s="167"/>
      <c r="C133" s="167"/>
      <c r="D133" s="38" t="s">
        <v>164</v>
      </c>
      <c r="E133" s="38" t="s">
        <v>13</v>
      </c>
      <c r="F133" s="154"/>
      <c r="G133" s="154"/>
      <c r="H133" s="154"/>
      <c r="I133" s="154"/>
      <c r="J133" s="154"/>
      <c r="K133" s="156"/>
      <c r="L133" s="154"/>
      <c r="M133" s="154"/>
      <c r="N133" s="154"/>
      <c r="O133" s="154"/>
      <c r="P133" s="154"/>
      <c r="Q133" s="154"/>
      <c r="R133" s="154"/>
      <c r="S133" s="167"/>
      <c r="T133" s="153"/>
    </row>
    <row r="134" spans="1:20" ht="18" customHeight="1" x14ac:dyDescent="0.3">
      <c r="A134" s="144">
        <v>45</v>
      </c>
      <c r="B134" s="143" t="s">
        <v>165</v>
      </c>
      <c r="C134" s="143" t="s">
        <v>166</v>
      </c>
      <c r="D134" s="5" t="str">
        <f>'PELITA '!D19</f>
        <v>SRI SURYA</v>
      </c>
      <c r="E134" s="5" t="s">
        <v>17</v>
      </c>
      <c r="F134" s="152">
        <v>19</v>
      </c>
      <c r="G134" s="152">
        <v>20</v>
      </c>
      <c r="H134" s="152">
        <v>19</v>
      </c>
      <c r="I134" s="152">
        <v>19</v>
      </c>
      <c r="J134" s="152">
        <v>20</v>
      </c>
      <c r="K134" s="168">
        <v>19</v>
      </c>
      <c r="L134" s="152">
        <v>20</v>
      </c>
      <c r="M134" s="152">
        <v>20</v>
      </c>
      <c r="N134" s="152">
        <v>19</v>
      </c>
      <c r="O134" s="152">
        <v>19</v>
      </c>
      <c r="P134" s="152">
        <v>19</v>
      </c>
      <c r="Q134" s="152">
        <v>19</v>
      </c>
      <c r="R134" s="152">
        <v>19</v>
      </c>
      <c r="S134" s="143" t="s">
        <v>167</v>
      </c>
      <c r="T134" s="151" t="s">
        <v>168</v>
      </c>
    </row>
    <row r="135" spans="1:20" ht="18" customHeight="1" x14ac:dyDescent="0.3">
      <c r="A135" s="144"/>
      <c r="B135" s="143"/>
      <c r="C135" s="143"/>
      <c r="D135" s="24" t="str">
        <f>'PELITA '!D20</f>
        <v>RANISTI</v>
      </c>
      <c r="E135" s="5" t="s">
        <v>20</v>
      </c>
      <c r="F135" s="152"/>
      <c r="G135" s="152"/>
      <c r="H135" s="152"/>
      <c r="I135" s="152"/>
      <c r="J135" s="152"/>
      <c r="K135" s="168"/>
      <c r="L135" s="152"/>
      <c r="M135" s="152"/>
      <c r="N135" s="152"/>
      <c r="O135" s="152"/>
      <c r="P135" s="152"/>
      <c r="Q135" s="152"/>
      <c r="R135" s="152"/>
      <c r="S135" s="143"/>
      <c r="T135" s="151"/>
    </row>
    <row r="136" spans="1:20" ht="18" customHeight="1" x14ac:dyDescent="0.3">
      <c r="A136" s="144"/>
      <c r="B136" s="143"/>
      <c r="C136" s="143"/>
      <c r="D136" s="5" t="e">
        <f>'PELITA '!#REF!</f>
        <v>#REF!</v>
      </c>
      <c r="E136" s="5" t="s">
        <v>13</v>
      </c>
      <c r="F136" s="152"/>
      <c r="G136" s="152"/>
      <c r="H136" s="152"/>
      <c r="I136" s="152"/>
      <c r="J136" s="152"/>
      <c r="K136" s="168"/>
      <c r="L136" s="152"/>
      <c r="M136" s="152"/>
      <c r="N136" s="152"/>
      <c r="O136" s="152"/>
      <c r="P136" s="152"/>
      <c r="Q136" s="152"/>
      <c r="R136" s="152"/>
      <c r="S136" s="143"/>
      <c r="T136" s="151"/>
    </row>
    <row r="137" spans="1:20" ht="15.75" customHeight="1" x14ac:dyDescent="0.3">
      <c r="A137" s="155">
        <v>46</v>
      </c>
      <c r="B137" s="155" t="s">
        <v>272</v>
      </c>
      <c r="C137" s="167" t="s">
        <v>273</v>
      </c>
      <c r="D137" s="46" t="s">
        <v>253</v>
      </c>
      <c r="E137" s="39" t="s">
        <v>17</v>
      </c>
      <c r="F137" s="167">
        <v>19</v>
      </c>
      <c r="G137" s="155">
        <v>20</v>
      </c>
      <c r="H137" s="155">
        <v>19</v>
      </c>
      <c r="I137" s="155">
        <v>19</v>
      </c>
      <c r="J137" s="154">
        <v>20</v>
      </c>
      <c r="K137" s="156">
        <v>19</v>
      </c>
      <c r="L137" s="154">
        <v>20</v>
      </c>
      <c r="M137" s="154">
        <v>20</v>
      </c>
      <c r="N137" s="154">
        <v>19</v>
      </c>
      <c r="O137" s="154">
        <v>19</v>
      </c>
      <c r="P137" s="154">
        <v>19</v>
      </c>
      <c r="Q137" s="155">
        <v>19</v>
      </c>
      <c r="R137" s="154">
        <v>19</v>
      </c>
      <c r="S137" s="163" t="s">
        <v>293</v>
      </c>
      <c r="T137" s="166" t="s">
        <v>294</v>
      </c>
    </row>
    <row r="138" spans="1:20" ht="15.75" customHeight="1" x14ac:dyDescent="0.3">
      <c r="A138" s="155"/>
      <c r="B138" s="155"/>
      <c r="C138" s="167"/>
      <c r="D138" s="42" t="s">
        <v>280</v>
      </c>
      <c r="E138" s="39" t="s">
        <v>222</v>
      </c>
      <c r="F138" s="167"/>
      <c r="G138" s="155"/>
      <c r="H138" s="155"/>
      <c r="I138" s="155"/>
      <c r="J138" s="154"/>
      <c r="K138" s="156"/>
      <c r="L138" s="154"/>
      <c r="M138" s="154"/>
      <c r="N138" s="154"/>
      <c r="O138" s="154"/>
      <c r="P138" s="154"/>
      <c r="Q138" s="155"/>
      <c r="R138" s="154"/>
      <c r="S138" s="164"/>
      <c r="T138" s="164"/>
    </row>
    <row r="139" spans="1:20" ht="15.75" customHeight="1" x14ac:dyDescent="0.3">
      <c r="A139" s="155"/>
      <c r="B139" s="155"/>
      <c r="C139" s="167"/>
      <c r="D139" s="42" t="s">
        <v>118</v>
      </c>
      <c r="E139" s="39" t="s">
        <v>13</v>
      </c>
      <c r="F139" s="167"/>
      <c r="G139" s="155"/>
      <c r="H139" s="155"/>
      <c r="I139" s="155"/>
      <c r="J139" s="154"/>
      <c r="K139" s="156"/>
      <c r="L139" s="154"/>
      <c r="M139" s="154"/>
      <c r="N139" s="154"/>
      <c r="O139" s="154"/>
      <c r="P139" s="154"/>
      <c r="Q139" s="155"/>
      <c r="R139" s="154"/>
      <c r="S139" s="165"/>
      <c r="T139" s="165"/>
    </row>
    <row r="140" spans="1:20" ht="18" customHeight="1" x14ac:dyDescent="0.3">
      <c r="A140" s="144">
        <v>47</v>
      </c>
      <c r="B140" s="144" t="s">
        <v>245</v>
      </c>
      <c r="C140" s="143" t="s">
        <v>246</v>
      </c>
      <c r="D140" s="14" t="s">
        <v>63</v>
      </c>
      <c r="E140" s="14" t="s">
        <v>17</v>
      </c>
      <c r="F140" s="144">
        <v>20</v>
      </c>
      <c r="G140" s="144">
        <v>20</v>
      </c>
      <c r="H140" s="144">
        <v>20</v>
      </c>
      <c r="I140" s="144">
        <v>21</v>
      </c>
      <c r="J140" s="152">
        <v>20</v>
      </c>
      <c r="K140" s="168">
        <v>20</v>
      </c>
      <c r="L140" s="152">
        <v>20</v>
      </c>
      <c r="M140" s="152">
        <v>20</v>
      </c>
      <c r="N140" s="152">
        <v>22</v>
      </c>
      <c r="O140" s="152">
        <v>21</v>
      </c>
      <c r="P140" s="152">
        <v>20</v>
      </c>
      <c r="Q140" s="144">
        <v>21</v>
      </c>
      <c r="R140" s="152">
        <v>21</v>
      </c>
      <c r="S140" s="144" t="s">
        <v>247</v>
      </c>
      <c r="T140" s="151" t="s">
        <v>248</v>
      </c>
    </row>
    <row r="141" spans="1:20" ht="18" customHeight="1" x14ac:dyDescent="0.3">
      <c r="A141" s="144"/>
      <c r="B141" s="144"/>
      <c r="C141" s="143"/>
      <c r="D141" s="13" t="s">
        <v>232</v>
      </c>
      <c r="E141" s="14" t="s">
        <v>222</v>
      </c>
      <c r="F141" s="144"/>
      <c r="G141" s="144"/>
      <c r="H141" s="144"/>
      <c r="I141" s="144"/>
      <c r="J141" s="152"/>
      <c r="K141" s="168"/>
      <c r="L141" s="152"/>
      <c r="M141" s="152"/>
      <c r="N141" s="152"/>
      <c r="O141" s="152"/>
      <c r="P141" s="152"/>
      <c r="Q141" s="144"/>
      <c r="R141" s="152"/>
      <c r="S141" s="144"/>
      <c r="T141" s="151"/>
    </row>
    <row r="142" spans="1:20" ht="18" customHeight="1" x14ac:dyDescent="0.3">
      <c r="A142" s="144"/>
      <c r="B142" s="144"/>
      <c r="C142" s="143"/>
      <c r="D142" s="14" t="s">
        <v>223</v>
      </c>
      <c r="E142" s="14" t="s">
        <v>13</v>
      </c>
      <c r="F142" s="144"/>
      <c r="G142" s="144"/>
      <c r="H142" s="144"/>
      <c r="I142" s="144"/>
      <c r="J142" s="152"/>
      <c r="K142" s="168"/>
      <c r="L142" s="152"/>
      <c r="M142" s="152"/>
      <c r="N142" s="152"/>
      <c r="O142" s="152"/>
      <c r="P142" s="152"/>
      <c r="Q142" s="144"/>
      <c r="R142" s="152"/>
      <c r="S142" s="144"/>
      <c r="T142" s="151"/>
    </row>
    <row r="143" spans="1:20" ht="18" customHeight="1" x14ac:dyDescent="0.3">
      <c r="A143" s="155">
        <v>48</v>
      </c>
      <c r="B143" s="167" t="s">
        <v>169</v>
      </c>
      <c r="C143" s="167" t="s">
        <v>170</v>
      </c>
      <c r="D143" s="37" t="str">
        <f>'PELITA '!D21</f>
        <v>NURHIKMAH</v>
      </c>
      <c r="E143" s="38" t="s">
        <v>17</v>
      </c>
      <c r="F143" s="154">
        <v>21</v>
      </c>
      <c r="G143" s="154">
        <v>21</v>
      </c>
      <c r="H143" s="154">
        <v>22</v>
      </c>
      <c r="I143" s="154">
        <v>21</v>
      </c>
      <c r="J143" s="154">
        <v>21</v>
      </c>
      <c r="K143" s="156">
        <v>23</v>
      </c>
      <c r="L143" s="154">
        <v>22</v>
      </c>
      <c r="M143" s="154">
        <v>21</v>
      </c>
      <c r="N143" s="154">
        <v>22</v>
      </c>
      <c r="O143" s="154">
        <v>21</v>
      </c>
      <c r="P143" s="154">
        <v>21</v>
      </c>
      <c r="Q143" s="154">
        <v>21</v>
      </c>
      <c r="R143" s="154">
        <v>21</v>
      </c>
      <c r="S143" s="167" t="s">
        <v>171</v>
      </c>
      <c r="T143" s="153" t="s">
        <v>172</v>
      </c>
    </row>
    <row r="144" spans="1:20" ht="18" customHeight="1" x14ac:dyDescent="0.3">
      <c r="A144" s="155"/>
      <c r="B144" s="167"/>
      <c r="C144" s="167"/>
      <c r="D144" s="38" t="str">
        <f>'PELITA '!D22</f>
        <v>RUSGIATI</v>
      </c>
      <c r="E144" s="38" t="s">
        <v>20</v>
      </c>
      <c r="F144" s="154"/>
      <c r="G144" s="154"/>
      <c r="H144" s="154"/>
      <c r="I144" s="154"/>
      <c r="J144" s="154"/>
      <c r="K144" s="156"/>
      <c r="L144" s="154"/>
      <c r="M144" s="154"/>
      <c r="N144" s="154"/>
      <c r="O144" s="154"/>
      <c r="P144" s="154"/>
      <c r="Q144" s="154"/>
      <c r="R144" s="154"/>
      <c r="S144" s="167"/>
      <c r="T144" s="153"/>
    </row>
    <row r="145" spans="1:20" ht="18" customHeight="1" x14ac:dyDescent="0.3">
      <c r="A145" s="155"/>
      <c r="B145" s="167"/>
      <c r="C145" s="167"/>
      <c r="D145" s="38" t="e">
        <f>'PELITA '!#REF!</f>
        <v>#REF!</v>
      </c>
      <c r="E145" s="38" t="s">
        <v>13</v>
      </c>
      <c r="F145" s="154"/>
      <c r="G145" s="154"/>
      <c r="H145" s="154"/>
      <c r="I145" s="154"/>
      <c r="J145" s="154"/>
      <c r="K145" s="156"/>
      <c r="L145" s="154"/>
      <c r="M145" s="154"/>
      <c r="N145" s="154"/>
      <c r="O145" s="154"/>
      <c r="P145" s="154"/>
      <c r="Q145" s="154"/>
      <c r="R145" s="154"/>
      <c r="S145" s="167"/>
      <c r="T145" s="153"/>
    </row>
    <row r="146" spans="1:20" ht="18" customHeight="1" x14ac:dyDescent="0.3">
      <c r="A146" s="144">
        <v>49</v>
      </c>
      <c r="B146" s="143" t="s">
        <v>173</v>
      </c>
      <c r="C146" s="143" t="s">
        <v>174</v>
      </c>
      <c r="D146" s="5" t="str">
        <f>'PELITA '!D23</f>
        <v>AINUN</v>
      </c>
      <c r="E146" s="5" t="s">
        <v>17</v>
      </c>
      <c r="F146" s="152">
        <v>21</v>
      </c>
      <c r="G146" s="152">
        <v>21</v>
      </c>
      <c r="H146" s="152">
        <v>22</v>
      </c>
      <c r="I146" s="152">
        <v>21</v>
      </c>
      <c r="J146" s="152">
        <v>21</v>
      </c>
      <c r="K146" s="168">
        <v>23</v>
      </c>
      <c r="L146" s="152">
        <v>22</v>
      </c>
      <c r="M146" s="152">
        <v>21</v>
      </c>
      <c r="N146" s="152">
        <v>22</v>
      </c>
      <c r="O146" s="152">
        <v>21</v>
      </c>
      <c r="P146" s="152">
        <v>21</v>
      </c>
      <c r="Q146" s="152">
        <v>21</v>
      </c>
      <c r="R146" s="152">
        <v>21</v>
      </c>
      <c r="S146" s="143" t="s">
        <v>175</v>
      </c>
      <c r="T146" s="151" t="s">
        <v>176</v>
      </c>
    </row>
    <row r="147" spans="1:20" ht="18" customHeight="1" x14ac:dyDescent="0.3">
      <c r="A147" s="144"/>
      <c r="B147" s="143"/>
      <c r="C147" s="143"/>
      <c r="D147" s="24" t="str">
        <f>'PELITA '!D24</f>
        <v>IFFA MUKRIMAH</v>
      </c>
      <c r="E147" s="5" t="s">
        <v>20</v>
      </c>
      <c r="F147" s="152"/>
      <c r="G147" s="152"/>
      <c r="H147" s="152"/>
      <c r="I147" s="152"/>
      <c r="J147" s="152"/>
      <c r="K147" s="168"/>
      <c r="L147" s="152"/>
      <c r="M147" s="152"/>
      <c r="N147" s="152"/>
      <c r="O147" s="152"/>
      <c r="P147" s="152"/>
      <c r="Q147" s="152"/>
      <c r="R147" s="152"/>
      <c r="S147" s="143"/>
      <c r="T147" s="151"/>
    </row>
    <row r="148" spans="1:20" ht="18" customHeight="1" x14ac:dyDescent="0.3">
      <c r="A148" s="144"/>
      <c r="B148" s="143"/>
      <c r="C148" s="143"/>
      <c r="D148" s="5" t="e">
        <f>'PELITA '!#REF!</f>
        <v>#REF!</v>
      </c>
      <c r="E148" s="5" t="s">
        <v>13</v>
      </c>
      <c r="F148" s="152"/>
      <c r="G148" s="152"/>
      <c r="H148" s="152"/>
      <c r="I148" s="152"/>
      <c r="J148" s="152"/>
      <c r="K148" s="168"/>
      <c r="L148" s="152"/>
      <c r="M148" s="152"/>
      <c r="N148" s="152"/>
      <c r="O148" s="152"/>
      <c r="P148" s="152"/>
      <c r="Q148" s="152"/>
      <c r="R148" s="152"/>
      <c r="S148" s="143"/>
      <c r="T148" s="151"/>
    </row>
    <row r="149" spans="1:20" ht="18" customHeight="1" x14ac:dyDescent="0.3">
      <c r="A149" s="155">
        <v>50</v>
      </c>
      <c r="B149" s="167" t="s">
        <v>178</v>
      </c>
      <c r="C149" s="167" t="s">
        <v>179</v>
      </c>
      <c r="D149" s="37" t="str">
        <f>'PELITA '!D25</f>
        <v>AGUSTINA</v>
      </c>
      <c r="E149" s="38" t="s">
        <v>17</v>
      </c>
      <c r="F149" s="154">
        <v>21</v>
      </c>
      <c r="G149" s="154">
        <v>21</v>
      </c>
      <c r="H149" s="154">
        <v>22</v>
      </c>
      <c r="I149" s="154">
        <v>21</v>
      </c>
      <c r="J149" s="154">
        <v>21</v>
      </c>
      <c r="K149" s="156">
        <v>23</v>
      </c>
      <c r="L149" s="154">
        <v>22</v>
      </c>
      <c r="M149" s="154">
        <v>21</v>
      </c>
      <c r="N149" s="154">
        <v>22</v>
      </c>
      <c r="O149" s="154">
        <v>21</v>
      </c>
      <c r="P149" s="154">
        <v>21</v>
      </c>
      <c r="Q149" s="154">
        <v>21</v>
      </c>
      <c r="R149" s="154">
        <v>21</v>
      </c>
      <c r="S149" s="167" t="s">
        <v>180</v>
      </c>
      <c r="T149" s="153" t="s">
        <v>181</v>
      </c>
    </row>
    <row r="150" spans="1:20" ht="18" customHeight="1" x14ac:dyDescent="0.3">
      <c r="A150" s="155"/>
      <c r="B150" s="167"/>
      <c r="C150" s="167"/>
      <c r="D150" s="38" t="s">
        <v>48</v>
      </c>
      <c r="E150" s="38" t="s">
        <v>20</v>
      </c>
      <c r="F150" s="154"/>
      <c r="G150" s="154"/>
      <c r="H150" s="154"/>
      <c r="I150" s="154"/>
      <c r="J150" s="154"/>
      <c r="K150" s="156"/>
      <c r="L150" s="154"/>
      <c r="M150" s="154"/>
      <c r="N150" s="154"/>
      <c r="O150" s="154"/>
      <c r="P150" s="154"/>
      <c r="Q150" s="154"/>
      <c r="R150" s="154"/>
      <c r="S150" s="167"/>
      <c r="T150" s="153"/>
    </row>
    <row r="151" spans="1:20" ht="18" customHeight="1" x14ac:dyDescent="0.3">
      <c r="A151" s="155"/>
      <c r="B151" s="167"/>
      <c r="C151" s="167"/>
      <c r="D151" s="38" t="s">
        <v>295</v>
      </c>
      <c r="E151" s="38" t="s">
        <v>13</v>
      </c>
      <c r="F151" s="154"/>
      <c r="G151" s="154"/>
      <c r="H151" s="154"/>
      <c r="I151" s="154"/>
      <c r="J151" s="154"/>
      <c r="K151" s="156"/>
      <c r="L151" s="154"/>
      <c r="M151" s="154"/>
      <c r="N151" s="154"/>
      <c r="O151" s="154"/>
      <c r="P151" s="154"/>
      <c r="Q151" s="154"/>
      <c r="R151" s="154"/>
      <c r="S151" s="167"/>
      <c r="T151" s="153"/>
    </row>
    <row r="152" spans="1:20" ht="18" customHeight="1" x14ac:dyDescent="0.3">
      <c r="A152" s="144">
        <v>51</v>
      </c>
      <c r="B152" s="143" t="s">
        <v>182</v>
      </c>
      <c r="C152" s="143" t="s">
        <v>183</v>
      </c>
      <c r="D152" s="24" t="str">
        <f>'PELITA '!D27</f>
        <v>HANIFAH</v>
      </c>
      <c r="E152" s="5" t="s">
        <v>11</v>
      </c>
      <c r="F152" s="152">
        <v>23</v>
      </c>
      <c r="G152" s="152">
        <v>23</v>
      </c>
      <c r="H152" s="152">
        <v>24</v>
      </c>
      <c r="I152" s="152">
        <v>23</v>
      </c>
      <c r="J152" s="152">
        <v>23</v>
      </c>
      <c r="K152" s="168">
        <v>23</v>
      </c>
      <c r="L152" s="152">
        <v>23</v>
      </c>
      <c r="M152" s="152">
        <v>23</v>
      </c>
      <c r="N152" s="152">
        <v>24</v>
      </c>
      <c r="O152" s="152">
        <v>23</v>
      </c>
      <c r="P152" s="152">
        <v>24</v>
      </c>
      <c r="Q152" s="152">
        <v>23</v>
      </c>
      <c r="R152" s="152">
        <v>23</v>
      </c>
      <c r="S152" s="143" t="s">
        <v>184</v>
      </c>
      <c r="T152" s="151" t="s">
        <v>185</v>
      </c>
    </row>
    <row r="153" spans="1:20" ht="18" customHeight="1" x14ac:dyDescent="0.3">
      <c r="A153" s="144"/>
      <c r="B153" s="143"/>
      <c r="C153" s="143"/>
      <c r="D153" s="5" t="s">
        <v>56</v>
      </c>
      <c r="E153" s="5" t="s">
        <v>13</v>
      </c>
      <c r="F153" s="152"/>
      <c r="G153" s="152"/>
      <c r="H153" s="152"/>
      <c r="I153" s="152"/>
      <c r="J153" s="152"/>
      <c r="K153" s="168"/>
      <c r="L153" s="152"/>
      <c r="M153" s="152"/>
      <c r="N153" s="152"/>
      <c r="O153" s="152"/>
      <c r="P153" s="152"/>
      <c r="Q153" s="152"/>
      <c r="R153" s="152"/>
      <c r="S153" s="143"/>
      <c r="T153" s="151"/>
    </row>
    <row r="154" spans="1:20" ht="18" customHeight="1" x14ac:dyDescent="0.3">
      <c r="A154" s="155">
        <v>52</v>
      </c>
      <c r="B154" s="167" t="s">
        <v>186</v>
      </c>
      <c r="C154" s="167" t="s">
        <v>187</v>
      </c>
      <c r="D154" s="37" t="str">
        <f>'PELITA '!D29</f>
        <v>RUSHANDAYANI</v>
      </c>
      <c r="E154" s="38" t="s">
        <v>11</v>
      </c>
      <c r="F154" s="154">
        <v>23</v>
      </c>
      <c r="G154" s="154">
        <v>23</v>
      </c>
      <c r="H154" s="154">
        <v>24</v>
      </c>
      <c r="I154" s="154">
        <v>23</v>
      </c>
      <c r="J154" s="154">
        <v>23</v>
      </c>
      <c r="K154" s="156">
        <v>23</v>
      </c>
      <c r="L154" s="154">
        <v>23</v>
      </c>
      <c r="M154" s="154">
        <v>23</v>
      </c>
      <c r="N154" s="154">
        <v>24</v>
      </c>
      <c r="O154" s="154">
        <v>23</v>
      </c>
      <c r="P154" s="154">
        <v>24</v>
      </c>
      <c r="Q154" s="154">
        <v>23</v>
      </c>
      <c r="R154" s="154">
        <v>23</v>
      </c>
      <c r="S154" s="167" t="s">
        <v>189</v>
      </c>
      <c r="T154" s="153" t="s">
        <v>190</v>
      </c>
    </row>
    <row r="155" spans="1:20" ht="18" customHeight="1" x14ac:dyDescent="0.3">
      <c r="A155" s="155"/>
      <c r="B155" s="167"/>
      <c r="C155" s="167"/>
      <c r="D155" s="38" t="e">
        <f>'PELITA '!#REF!</f>
        <v>#REF!</v>
      </c>
      <c r="E155" s="38" t="s">
        <v>13</v>
      </c>
      <c r="F155" s="154"/>
      <c r="G155" s="154"/>
      <c r="H155" s="154"/>
      <c r="I155" s="154"/>
      <c r="J155" s="154"/>
      <c r="K155" s="156"/>
      <c r="L155" s="154"/>
      <c r="M155" s="154"/>
      <c r="N155" s="154"/>
      <c r="O155" s="154"/>
      <c r="P155" s="154"/>
      <c r="Q155" s="154"/>
      <c r="R155" s="154"/>
      <c r="S155" s="167"/>
      <c r="T155" s="155"/>
    </row>
    <row r="156" spans="1:20" ht="18" customHeight="1" x14ac:dyDescent="0.3">
      <c r="A156" s="131">
        <v>53</v>
      </c>
      <c r="B156" s="125" t="s">
        <v>191</v>
      </c>
      <c r="C156" s="125" t="s">
        <v>192</v>
      </c>
      <c r="D156" s="24" t="s">
        <v>31</v>
      </c>
      <c r="E156" s="5" t="s">
        <v>11</v>
      </c>
      <c r="F156" s="137">
        <v>23</v>
      </c>
      <c r="G156" s="137">
        <v>23</v>
      </c>
      <c r="H156" s="137">
        <v>24</v>
      </c>
      <c r="I156" s="137">
        <v>23</v>
      </c>
      <c r="J156" s="137">
        <v>23</v>
      </c>
      <c r="K156" s="145">
        <v>23</v>
      </c>
      <c r="L156" s="137">
        <v>23</v>
      </c>
      <c r="M156" s="137">
        <v>23</v>
      </c>
      <c r="N156" s="137">
        <v>24</v>
      </c>
      <c r="O156" s="137">
        <v>23</v>
      </c>
      <c r="P156" s="137">
        <v>24</v>
      </c>
      <c r="Q156" s="137">
        <v>23</v>
      </c>
      <c r="R156" s="137">
        <v>23</v>
      </c>
      <c r="S156" s="125" t="s">
        <v>193</v>
      </c>
      <c r="T156" s="148" t="s">
        <v>194</v>
      </c>
    </row>
    <row r="157" spans="1:20" ht="18" customHeight="1" x14ac:dyDescent="0.3">
      <c r="A157" s="132"/>
      <c r="B157" s="126"/>
      <c r="C157" s="126"/>
      <c r="D157" s="5" t="s">
        <v>10</v>
      </c>
      <c r="E157" s="5" t="s">
        <v>13</v>
      </c>
      <c r="F157" s="138"/>
      <c r="G157" s="138"/>
      <c r="H157" s="138"/>
      <c r="I157" s="138"/>
      <c r="J157" s="138"/>
      <c r="K157" s="146"/>
      <c r="L157" s="138"/>
      <c r="M157" s="138"/>
      <c r="N157" s="138"/>
      <c r="O157" s="138"/>
      <c r="P157" s="138"/>
      <c r="Q157" s="138"/>
      <c r="R157" s="138"/>
      <c r="S157" s="126"/>
      <c r="T157" s="149"/>
    </row>
    <row r="158" spans="1:20" ht="18" customHeight="1" x14ac:dyDescent="0.3">
      <c r="A158" s="133"/>
      <c r="B158" s="127"/>
      <c r="C158" s="127"/>
      <c r="D158" s="47" t="s">
        <v>70</v>
      </c>
      <c r="E158" s="47"/>
      <c r="F158" s="139"/>
      <c r="G158" s="139"/>
      <c r="H158" s="139"/>
      <c r="I158" s="139"/>
      <c r="J158" s="139"/>
      <c r="K158" s="147"/>
      <c r="L158" s="139"/>
      <c r="M158" s="139"/>
      <c r="N158" s="139"/>
      <c r="O158" s="139"/>
      <c r="P158" s="139"/>
      <c r="Q158" s="139"/>
      <c r="R158" s="139"/>
      <c r="S158" s="127"/>
      <c r="T158" s="150"/>
    </row>
    <row r="159" spans="1:20" ht="18" customHeight="1" x14ac:dyDescent="0.3">
      <c r="A159" s="155">
        <v>54</v>
      </c>
      <c r="B159" s="167" t="s">
        <v>195</v>
      </c>
      <c r="C159" s="167" t="s">
        <v>196</v>
      </c>
      <c r="D159" s="37" t="e">
        <f>'PELITA '!#REF!</f>
        <v>#REF!</v>
      </c>
      <c r="E159" s="38" t="s">
        <v>11</v>
      </c>
      <c r="F159" s="154">
        <v>24</v>
      </c>
      <c r="G159" s="154">
        <v>27</v>
      </c>
      <c r="H159" s="154">
        <v>24</v>
      </c>
      <c r="I159" s="154">
        <v>24</v>
      </c>
      <c r="J159" s="154">
        <v>25</v>
      </c>
      <c r="K159" s="156">
        <v>25</v>
      </c>
      <c r="L159" s="154">
        <v>24</v>
      </c>
      <c r="M159" s="154">
        <v>25</v>
      </c>
      <c r="N159" s="154">
        <v>24</v>
      </c>
      <c r="O159" s="154">
        <v>24</v>
      </c>
      <c r="P159" s="154">
        <v>24</v>
      </c>
      <c r="Q159" s="154">
        <v>24</v>
      </c>
      <c r="R159" s="154">
        <v>24</v>
      </c>
      <c r="S159" s="167" t="s">
        <v>197</v>
      </c>
      <c r="T159" s="153" t="s">
        <v>198</v>
      </c>
    </row>
    <row r="160" spans="1:20" ht="18" customHeight="1" x14ac:dyDescent="0.3">
      <c r="A160" s="155"/>
      <c r="B160" s="167"/>
      <c r="C160" s="167"/>
      <c r="D160" s="38" t="str">
        <f>'PELITA '!D33</f>
        <v>HIKMAH</v>
      </c>
      <c r="E160" s="38" t="s">
        <v>13</v>
      </c>
      <c r="F160" s="154"/>
      <c r="G160" s="154"/>
      <c r="H160" s="154"/>
      <c r="I160" s="154"/>
      <c r="J160" s="154"/>
      <c r="K160" s="156"/>
      <c r="L160" s="154"/>
      <c r="M160" s="154"/>
      <c r="N160" s="154"/>
      <c r="O160" s="154"/>
      <c r="P160" s="154"/>
      <c r="Q160" s="154"/>
      <c r="R160" s="154"/>
      <c r="S160" s="167"/>
      <c r="T160" s="153"/>
    </row>
    <row r="161" spans="1:20" ht="18" customHeight="1" x14ac:dyDescent="0.3">
      <c r="A161" s="144">
        <v>55</v>
      </c>
      <c r="B161" s="143" t="s">
        <v>199</v>
      </c>
      <c r="C161" s="143" t="s">
        <v>200</v>
      </c>
      <c r="D161" s="24" t="e">
        <f>'PELITA '!#REF!</f>
        <v>#REF!</v>
      </c>
      <c r="E161" s="5" t="s">
        <v>17</v>
      </c>
      <c r="F161" s="152">
        <v>24</v>
      </c>
      <c r="G161" s="152">
        <v>27</v>
      </c>
      <c r="H161" s="152">
        <v>24</v>
      </c>
      <c r="I161" s="152">
        <v>24</v>
      </c>
      <c r="J161" s="152">
        <v>25</v>
      </c>
      <c r="K161" s="168">
        <v>25</v>
      </c>
      <c r="L161" s="152">
        <v>24</v>
      </c>
      <c r="M161" s="152">
        <v>25</v>
      </c>
      <c r="N161" s="152">
        <v>24</v>
      </c>
      <c r="O161" s="152">
        <v>24</v>
      </c>
      <c r="P161" s="152">
        <v>24</v>
      </c>
      <c r="Q161" s="152">
        <v>24</v>
      </c>
      <c r="R161" s="152">
        <v>24</v>
      </c>
      <c r="S161" s="143" t="s">
        <v>201</v>
      </c>
      <c r="T161" s="151" t="s">
        <v>202</v>
      </c>
    </row>
    <row r="162" spans="1:20" ht="18" customHeight="1" x14ac:dyDescent="0.3">
      <c r="A162" s="144"/>
      <c r="B162" s="143"/>
      <c r="C162" s="143"/>
      <c r="D162" s="5" t="s">
        <v>38</v>
      </c>
      <c r="E162" s="5" t="s">
        <v>20</v>
      </c>
      <c r="F162" s="152"/>
      <c r="G162" s="152"/>
      <c r="H162" s="152"/>
      <c r="I162" s="152"/>
      <c r="J162" s="152"/>
      <c r="K162" s="168"/>
      <c r="L162" s="152"/>
      <c r="M162" s="152"/>
      <c r="N162" s="152"/>
      <c r="O162" s="152"/>
      <c r="P162" s="152"/>
      <c r="Q162" s="152"/>
      <c r="R162" s="152"/>
      <c r="S162" s="143"/>
      <c r="T162" s="151"/>
    </row>
    <row r="163" spans="1:20" ht="18" customHeight="1" x14ac:dyDescent="0.3">
      <c r="A163" s="144"/>
      <c r="B163" s="143"/>
      <c r="C163" s="143"/>
      <c r="D163" s="5" t="str">
        <f>'PELITA '!D36</f>
        <v>RUSGIATI</v>
      </c>
      <c r="E163" s="5" t="s">
        <v>13</v>
      </c>
      <c r="F163" s="152"/>
      <c r="G163" s="152"/>
      <c r="H163" s="152"/>
      <c r="I163" s="152"/>
      <c r="J163" s="152"/>
      <c r="K163" s="168"/>
      <c r="L163" s="152"/>
      <c r="M163" s="152"/>
      <c r="N163" s="152"/>
      <c r="O163" s="152"/>
      <c r="P163" s="152"/>
      <c r="Q163" s="152"/>
      <c r="R163" s="152"/>
      <c r="S163" s="143"/>
      <c r="T163" s="151"/>
    </row>
    <row r="164" spans="1:20" ht="20.25" customHeight="1" x14ac:dyDescent="0.3">
      <c r="A164" s="155">
        <v>56</v>
      </c>
      <c r="B164" s="167" t="s">
        <v>203</v>
      </c>
      <c r="C164" s="167" t="s">
        <v>204</v>
      </c>
      <c r="D164" s="37" t="e">
        <f>'PELITA '!#REF!</f>
        <v>#REF!</v>
      </c>
      <c r="E164" s="38" t="s">
        <v>11</v>
      </c>
      <c r="F164" s="154">
        <v>25</v>
      </c>
      <c r="G164" s="169" t="s">
        <v>307</v>
      </c>
      <c r="H164" s="154">
        <v>25</v>
      </c>
      <c r="I164" s="154">
        <v>26</v>
      </c>
      <c r="J164" s="154">
        <v>25</v>
      </c>
      <c r="K164" s="156">
        <v>25</v>
      </c>
      <c r="L164" s="154">
        <v>25</v>
      </c>
      <c r="M164" s="154">
        <v>25</v>
      </c>
      <c r="N164" s="154">
        <v>25</v>
      </c>
      <c r="O164" s="154">
        <v>26</v>
      </c>
      <c r="P164" s="154">
        <v>25</v>
      </c>
      <c r="Q164" s="154">
        <v>26</v>
      </c>
      <c r="R164" s="154">
        <v>26</v>
      </c>
      <c r="S164" s="167" t="s">
        <v>205</v>
      </c>
      <c r="T164" s="153" t="s">
        <v>206</v>
      </c>
    </row>
    <row r="165" spans="1:20" ht="20.25" customHeight="1" x14ac:dyDescent="0.3">
      <c r="A165" s="155"/>
      <c r="B165" s="167"/>
      <c r="C165" s="167"/>
      <c r="D165" s="38" t="str">
        <f>'PELITA '!D37</f>
        <v>SYARIFAH SERLI</v>
      </c>
      <c r="E165" s="38" t="s">
        <v>13</v>
      </c>
      <c r="F165" s="154"/>
      <c r="G165" s="169"/>
      <c r="H165" s="154"/>
      <c r="I165" s="154"/>
      <c r="J165" s="154"/>
      <c r="K165" s="156"/>
      <c r="L165" s="154"/>
      <c r="M165" s="154"/>
      <c r="N165" s="154"/>
      <c r="O165" s="154"/>
      <c r="P165" s="154"/>
      <c r="Q165" s="154"/>
      <c r="R165" s="154"/>
      <c r="S165" s="167"/>
      <c r="T165" s="153"/>
    </row>
    <row r="166" spans="1:20" ht="6.75" customHeight="1" x14ac:dyDescent="0.3">
      <c r="B166" s="25"/>
      <c r="G166" s="26"/>
    </row>
    <row r="167" spans="1:20" s="4" customFormat="1" ht="18" customHeight="1" x14ac:dyDescent="0.3">
      <c r="A167" s="2"/>
      <c r="B167" s="17" t="s">
        <v>207</v>
      </c>
      <c r="C167" s="10"/>
      <c r="D167" s="10"/>
      <c r="E167" s="10"/>
      <c r="F167" s="2"/>
      <c r="J167" s="56"/>
      <c r="K167" s="56"/>
      <c r="L167" s="56"/>
      <c r="M167" s="56"/>
      <c r="N167" s="56"/>
      <c r="O167" s="56"/>
      <c r="P167" s="56"/>
      <c r="Q167" s="56"/>
      <c r="R167" s="56"/>
      <c r="S167" s="10"/>
      <c r="T167" s="2"/>
    </row>
    <row r="168" spans="1:20" s="4" customFormat="1" ht="18" customHeight="1" x14ac:dyDescent="0.3">
      <c r="A168" s="2" t="s">
        <v>208</v>
      </c>
      <c r="B168" s="8" t="s">
        <v>209</v>
      </c>
      <c r="C168" s="10"/>
      <c r="D168" s="10"/>
      <c r="E168" s="10"/>
      <c r="F168" s="2"/>
      <c r="J168" s="56"/>
      <c r="K168" s="56"/>
      <c r="L168" s="56"/>
      <c r="M168" s="56"/>
      <c r="N168" s="56"/>
      <c r="O168" s="56"/>
      <c r="P168" s="56"/>
      <c r="Q168" s="56"/>
      <c r="R168" s="56"/>
      <c r="S168" s="10"/>
      <c r="T168" s="2"/>
    </row>
    <row r="169" spans="1:20" s="4" customFormat="1" ht="18" customHeight="1" x14ac:dyDescent="0.3">
      <c r="A169" s="2" t="s">
        <v>208</v>
      </c>
      <c r="B169" s="8" t="s">
        <v>210</v>
      </c>
      <c r="C169" s="10"/>
      <c r="D169" s="10"/>
      <c r="E169" s="10"/>
      <c r="F169" s="2"/>
      <c r="J169" s="56"/>
      <c r="K169" s="56"/>
      <c r="L169" s="56"/>
      <c r="M169" s="56"/>
      <c r="N169" s="56"/>
      <c r="O169" s="56"/>
      <c r="P169" s="56"/>
      <c r="Q169" s="56"/>
      <c r="R169" s="56"/>
      <c r="S169" s="10"/>
      <c r="T169" s="2"/>
    </row>
    <row r="170" spans="1:20" s="4" customFormat="1" ht="18" customHeight="1" x14ac:dyDescent="0.3">
      <c r="A170" s="2"/>
      <c r="B170" s="10"/>
      <c r="C170" s="10"/>
      <c r="D170" s="10"/>
      <c r="E170" s="10"/>
      <c r="F170" s="2"/>
      <c r="J170" s="56"/>
      <c r="K170" s="56"/>
      <c r="L170" s="56"/>
      <c r="M170" s="56"/>
      <c r="N170" s="56"/>
      <c r="O170" s="56"/>
      <c r="P170" s="56"/>
      <c r="Q170" s="56"/>
      <c r="R170" s="56"/>
      <c r="S170" s="10"/>
      <c r="T170" s="2"/>
    </row>
    <row r="171" spans="1:20" s="4" customFormat="1" ht="18" customHeight="1" x14ac:dyDescent="0.3">
      <c r="A171" s="2"/>
      <c r="B171" s="10"/>
      <c r="C171" s="4" t="s">
        <v>211</v>
      </c>
      <c r="F171" s="2"/>
      <c r="J171" s="56"/>
      <c r="K171" s="56"/>
      <c r="L171" s="56"/>
      <c r="M171" s="56"/>
      <c r="N171" s="56"/>
      <c r="O171" s="56"/>
      <c r="P171" s="56"/>
      <c r="Q171" s="56" t="s">
        <v>313</v>
      </c>
      <c r="R171" s="56"/>
      <c r="S171" s="10"/>
      <c r="T171" s="2"/>
    </row>
    <row r="172" spans="1:20" s="4" customFormat="1" ht="18" customHeight="1" x14ac:dyDescent="0.3">
      <c r="A172" s="2"/>
      <c r="B172" s="10"/>
      <c r="C172" s="4" t="s">
        <v>312</v>
      </c>
      <c r="J172" s="56"/>
      <c r="K172" s="56"/>
      <c r="L172" s="56"/>
      <c r="M172" s="56"/>
      <c r="N172" s="56"/>
      <c r="O172" s="56"/>
      <c r="P172" s="56"/>
      <c r="Q172" s="56" t="s">
        <v>212</v>
      </c>
      <c r="R172" s="56"/>
      <c r="S172" s="10"/>
      <c r="T172" s="2"/>
    </row>
    <row r="173" spans="1:20" s="4" customFormat="1" ht="18" customHeight="1" x14ac:dyDescent="0.3">
      <c r="A173" s="2"/>
      <c r="B173" s="10"/>
      <c r="F173" s="2"/>
      <c r="J173" s="56"/>
      <c r="K173" s="56"/>
      <c r="L173" s="56"/>
      <c r="M173" s="56"/>
      <c r="N173" s="56"/>
      <c r="O173" s="56"/>
      <c r="P173" s="56"/>
      <c r="Q173" s="56"/>
      <c r="R173" s="56"/>
      <c r="S173" s="10"/>
      <c r="T173" s="2"/>
    </row>
    <row r="174" spans="1:20" s="4" customFormat="1" ht="18" customHeight="1" x14ac:dyDescent="0.3">
      <c r="A174" s="2"/>
      <c r="B174" s="10"/>
      <c r="F174" s="2"/>
      <c r="J174" s="56"/>
      <c r="K174" s="56"/>
      <c r="L174" s="56"/>
      <c r="M174" s="56"/>
      <c r="N174" s="56"/>
      <c r="O174" s="56"/>
      <c r="P174" s="56"/>
      <c r="Q174" s="56"/>
      <c r="R174" s="56"/>
      <c r="S174" s="10"/>
      <c r="T174" s="2"/>
    </row>
    <row r="175" spans="1:20" s="56" customFormat="1" ht="18" customHeight="1" x14ac:dyDescent="0.3">
      <c r="A175" s="2"/>
      <c r="B175" s="10"/>
      <c r="C175" s="56" t="s">
        <v>213</v>
      </c>
      <c r="F175" s="2"/>
      <c r="Q175" s="56" t="s">
        <v>214</v>
      </c>
      <c r="S175" s="10"/>
      <c r="T175" s="2"/>
    </row>
    <row r="176" spans="1:20" s="4" customFormat="1" ht="18" customHeight="1" x14ac:dyDescent="0.3">
      <c r="A176" s="2"/>
      <c r="B176" s="10"/>
      <c r="C176" s="4" t="s">
        <v>314</v>
      </c>
      <c r="F176" s="2"/>
      <c r="J176" s="56"/>
      <c r="K176" s="56"/>
      <c r="L176" s="56"/>
      <c r="M176" s="56"/>
      <c r="N176" s="56"/>
      <c r="O176" s="56"/>
      <c r="P176" s="56"/>
      <c r="Q176" s="56" t="s">
        <v>315</v>
      </c>
      <c r="R176" s="56"/>
      <c r="S176" s="10"/>
      <c r="T176" s="2"/>
    </row>
    <row r="177" spans="1:20" s="4" customFormat="1" ht="15.95" customHeight="1" x14ac:dyDescent="0.3">
      <c r="A177" s="2"/>
      <c r="B177" s="10"/>
      <c r="C177" s="10"/>
      <c r="D177" s="10"/>
      <c r="E177" s="10"/>
      <c r="F177" s="2"/>
      <c r="J177" s="56"/>
      <c r="K177" s="56"/>
      <c r="L177" s="56"/>
      <c r="M177" s="56"/>
      <c r="N177" s="56"/>
      <c r="O177" s="56"/>
      <c r="P177" s="56"/>
      <c r="Q177" s="56"/>
      <c r="R177" s="56"/>
      <c r="S177" s="10"/>
      <c r="T177" s="2"/>
    </row>
    <row r="178" spans="1:20" s="4" customFormat="1" ht="15.95" customHeight="1" x14ac:dyDescent="0.3">
      <c r="A178" s="2"/>
      <c r="B178" s="10"/>
      <c r="C178" s="10"/>
      <c r="D178" s="10"/>
      <c r="E178" s="10"/>
      <c r="F178" s="2"/>
      <c r="J178" s="56"/>
      <c r="K178" s="56"/>
      <c r="L178" s="56"/>
      <c r="M178" s="56"/>
      <c r="N178" s="56"/>
      <c r="O178" s="56"/>
      <c r="P178" s="56"/>
      <c r="Q178" s="56"/>
      <c r="R178" s="56"/>
      <c r="S178" s="10"/>
      <c r="T178" s="2"/>
    </row>
    <row r="179" spans="1:20" s="4" customFormat="1" ht="15.95" customHeight="1" x14ac:dyDescent="0.3">
      <c r="A179" s="2"/>
      <c r="B179" s="10"/>
      <c r="C179" s="10"/>
      <c r="D179" s="10"/>
      <c r="E179" s="10"/>
      <c r="F179" s="2"/>
      <c r="J179" s="56"/>
      <c r="K179" s="56"/>
      <c r="L179" s="56"/>
      <c r="M179" s="56"/>
      <c r="N179" s="56"/>
      <c r="O179" s="56"/>
      <c r="P179" s="56"/>
      <c r="Q179" s="56"/>
      <c r="R179" s="56"/>
      <c r="S179" s="10"/>
      <c r="T179" s="2"/>
    </row>
    <row r="180" spans="1:20" s="4" customFormat="1" ht="15.95" customHeight="1" x14ac:dyDescent="0.3">
      <c r="A180" s="2"/>
      <c r="B180" s="10"/>
      <c r="C180" s="10"/>
      <c r="D180" s="10"/>
      <c r="E180" s="10"/>
      <c r="F180" s="2"/>
      <c r="J180" s="56"/>
      <c r="K180" s="56"/>
      <c r="L180" s="56"/>
      <c r="M180" s="56"/>
      <c r="N180" s="56"/>
      <c r="O180" s="56"/>
      <c r="P180" s="56"/>
      <c r="Q180" s="56"/>
      <c r="R180" s="56"/>
      <c r="S180" s="10"/>
      <c r="T180" s="2"/>
    </row>
  </sheetData>
  <mergeCells count="1019">
    <mergeCell ref="A1:T1"/>
    <mergeCell ref="A2:T2"/>
    <mergeCell ref="A3:T3"/>
    <mergeCell ref="A5:A6"/>
    <mergeCell ref="B5:B6"/>
    <mergeCell ref="C5:C6"/>
    <mergeCell ref="D5:D6"/>
    <mergeCell ref="E5:E6"/>
    <mergeCell ref="F5:F6"/>
    <mergeCell ref="G5:R5"/>
    <mergeCell ref="P10:P12"/>
    <mergeCell ref="Q10:Q12"/>
    <mergeCell ref="R10:R12"/>
    <mergeCell ref="S10:S12"/>
    <mergeCell ref="T10:T12"/>
    <mergeCell ref="J10:J12"/>
    <mergeCell ref="K10:K12"/>
    <mergeCell ref="L10:L12"/>
    <mergeCell ref="M10:M12"/>
    <mergeCell ref="N10:N12"/>
    <mergeCell ref="O10:O12"/>
    <mergeCell ref="A10:A12"/>
    <mergeCell ref="B10:B12"/>
    <mergeCell ref="C10:C12"/>
    <mergeCell ref="F10:F12"/>
    <mergeCell ref="G10:G12"/>
    <mergeCell ref="H10:H12"/>
    <mergeCell ref="A7:A9"/>
    <mergeCell ref="B7:B9"/>
    <mergeCell ref="C7:C9"/>
    <mergeCell ref="F7:F9"/>
    <mergeCell ref="G7:G9"/>
    <mergeCell ref="A18:A20"/>
    <mergeCell ref="B18:B20"/>
    <mergeCell ref="C18:C20"/>
    <mergeCell ref="F18:F20"/>
    <mergeCell ref="P21:P22"/>
    <mergeCell ref="Q21:Q22"/>
    <mergeCell ref="J21:J22"/>
    <mergeCell ref="K21:K22"/>
    <mergeCell ref="I10:I12"/>
    <mergeCell ref="O113:O115"/>
    <mergeCell ref="N113:N115"/>
    <mergeCell ref="M113:M115"/>
    <mergeCell ref="S5:T6"/>
    <mergeCell ref="A16:A17"/>
    <mergeCell ref="B16:B17"/>
    <mergeCell ref="C16:C17"/>
    <mergeCell ref="F16:F17"/>
    <mergeCell ref="G16:G17"/>
    <mergeCell ref="H16:H17"/>
    <mergeCell ref="I16:I17"/>
    <mergeCell ref="J16:J17"/>
    <mergeCell ref="K16:K17"/>
    <mergeCell ref="A26:A28"/>
    <mergeCell ref="B26:B28"/>
    <mergeCell ref="C26:C28"/>
    <mergeCell ref="F26:F28"/>
    <mergeCell ref="G26:G28"/>
    <mergeCell ref="P35:P37"/>
    <mergeCell ref="Q35:Q37"/>
    <mergeCell ref="R35:R37"/>
    <mergeCell ref="S35:S37"/>
    <mergeCell ref="R26:R28"/>
    <mergeCell ref="P29:P31"/>
    <mergeCell ref="Q29:Q31"/>
    <mergeCell ref="R29:R31"/>
    <mergeCell ref="S29:S31"/>
    <mergeCell ref="L32:L34"/>
    <mergeCell ref="M32:M34"/>
    <mergeCell ref="R16:R17"/>
    <mergeCell ref="S16:S17"/>
    <mergeCell ref="R21:R22"/>
    <mergeCell ref="S21:S22"/>
    <mergeCell ref="A21:A22"/>
    <mergeCell ref="B21:B22"/>
    <mergeCell ref="C21:C22"/>
    <mergeCell ref="F21:F22"/>
    <mergeCell ref="G21:G22"/>
    <mergeCell ref="H21:H22"/>
    <mergeCell ref="I21:I22"/>
    <mergeCell ref="L16:L17"/>
    <mergeCell ref="M16:M17"/>
    <mergeCell ref="N16:N17"/>
    <mergeCell ref="O16:O17"/>
    <mergeCell ref="P16:P17"/>
    <mergeCell ref="B32:B34"/>
    <mergeCell ref="C32:C34"/>
    <mergeCell ref="F32:F34"/>
    <mergeCell ref="G32:G34"/>
    <mergeCell ref="H32:H34"/>
    <mergeCell ref="I32:I34"/>
    <mergeCell ref="J32:J34"/>
    <mergeCell ref="K32:K34"/>
    <mergeCell ref="G18:G20"/>
    <mergeCell ref="H18:H20"/>
    <mergeCell ref="B35:B37"/>
    <mergeCell ref="C35:C37"/>
    <mergeCell ref="F35:F37"/>
    <mergeCell ref="G35:G37"/>
    <mergeCell ref="H35:H37"/>
    <mergeCell ref="I35:I37"/>
    <mergeCell ref="A29:A31"/>
    <mergeCell ref="B29:B31"/>
    <mergeCell ref="C29:C31"/>
    <mergeCell ref="F29:F31"/>
    <mergeCell ref="G29:G31"/>
    <mergeCell ref="H29:H31"/>
    <mergeCell ref="I29:I31"/>
    <mergeCell ref="J35:J37"/>
    <mergeCell ref="K35:K37"/>
    <mergeCell ref="L35:L37"/>
    <mergeCell ref="M35:M37"/>
    <mergeCell ref="N35:N37"/>
    <mergeCell ref="O35:O37"/>
    <mergeCell ref="R32:R34"/>
    <mergeCell ref="S32:S34"/>
    <mergeCell ref="T32:T34"/>
    <mergeCell ref="N32:N34"/>
    <mergeCell ref="O32:O34"/>
    <mergeCell ref="P32:P34"/>
    <mergeCell ref="Q32:Q34"/>
    <mergeCell ref="S41:S43"/>
    <mergeCell ref="T41:T43"/>
    <mergeCell ref="A50:A51"/>
    <mergeCell ref="B50:B51"/>
    <mergeCell ref="C50:C51"/>
    <mergeCell ref="F50:F51"/>
    <mergeCell ref="G50:G51"/>
    <mergeCell ref="H50:H51"/>
    <mergeCell ref="I50:I51"/>
    <mergeCell ref="L41:L43"/>
    <mergeCell ref="M41:M43"/>
    <mergeCell ref="N41:N43"/>
    <mergeCell ref="O41:O43"/>
    <mergeCell ref="P41:P43"/>
    <mergeCell ref="Q41:Q43"/>
    <mergeCell ref="L44:L46"/>
    <mergeCell ref="M44:M46"/>
    <mergeCell ref="N44:N46"/>
    <mergeCell ref="A32:A34"/>
    <mergeCell ref="R38:R40"/>
    <mergeCell ref="L38:L40"/>
    <mergeCell ref="M38:M40"/>
    <mergeCell ref="N38:N40"/>
    <mergeCell ref="P44:P46"/>
    <mergeCell ref="Q44:Q46"/>
    <mergeCell ref="A41:A43"/>
    <mergeCell ref="B41:B43"/>
    <mergeCell ref="C41:C43"/>
    <mergeCell ref="F41:F43"/>
    <mergeCell ref="G41:G43"/>
    <mergeCell ref="H41:H43"/>
    <mergeCell ref="I41:I43"/>
    <mergeCell ref="J41:J43"/>
    <mergeCell ref="K41:K43"/>
    <mergeCell ref="P47:P49"/>
    <mergeCell ref="F55:F57"/>
    <mergeCell ref="G55:G57"/>
    <mergeCell ref="H55:H57"/>
    <mergeCell ref="I55:I57"/>
    <mergeCell ref="A44:A46"/>
    <mergeCell ref="B44:B46"/>
    <mergeCell ref="C44:C46"/>
    <mergeCell ref="F44:F46"/>
    <mergeCell ref="G44:G46"/>
    <mergeCell ref="H44:H46"/>
    <mergeCell ref="I44:I46"/>
    <mergeCell ref="J44:J46"/>
    <mergeCell ref="K44:K46"/>
    <mergeCell ref="P50:P51"/>
    <mergeCell ref="F47:F49"/>
    <mergeCell ref="P61:P63"/>
    <mergeCell ref="Q61:Q63"/>
    <mergeCell ref="R61:R63"/>
    <mergeCell ref="S61:S63"/>
    <mergeCell ref="R58:R60"/>
    <mergeCell ref="S58:S60"/>
    <mergeCell ref="L61:L63"/>
    <mergeCell ref="M61:M63"/>
    <mergeCell ref="N61:N63"/>
    <mergeCell ref="O61:O63"/>
    <mergeCell ref="F58:F60"/>
    <mergeCell ref="G58:G60"/>
    <mergeCell ref="A55:A57"/>
    <mergeCell ref="B55:B57"/>
    <mergeCell ref="C55:C57"/>
    <mergeCell ref="J55:J57"/>
    <mergeCell ref="K55:K57"/>
    <mergeCell ref="P64:P66"/>
    <mergeCell ref="Q64:Q66"/>
    <mergeCell ref="G78:G80"/>
    <mergeCell ref="J72:J74"/>
    <mergeCell ref="K72:K74"/>
    <mergeCell ref="L72:L74"/>
    <mergeCell ref="M72:M74"/>
    <mergeCell ref="N72:N74"/>
    <mergeCell ref="O72:O74"/>
    <mergeCell ref="R69:R71"/>
    <mergeCell ref="S69:S71"/>
    <mergeCell ref="T69:T71"/>
    <mergeCell ref="M67:M68"/>
    <mergeCell ref="R72:R74"/>
    <mergeCell ref="T75:T77"/>
    <mergeCell ref="A58:A60"/>
    <mergeCell ref="B58:B60"/>
    <mergeCell ref="C58:C60"/>
    <mergeCell ref="T58:T60"/>
    <mergeCell ref="A61:A63"/>
    <mergeCell ref="B61:B63"/>
    <mergeCell ref="C61:C63"/>
    <mergeCell ref="F61:F63"/>
    <mergeCell ref="G61:G63"/>
    <mergeCell ref="H61:H63"/>
    <mergeCell ref="I61:I63"/>
    <mergeCell ref="L58:L60"/>
    <mergeCell ref="M58:M60"/>
    <mergeCell ref="N58:N60"/>
    <mergeCell ref="O58:O60"/>
    <mergeCell ref="P58:P60"/>
    <mergeCell ref="Q58:Q60"/>
    <mergeCell ref="A90:A92"/>
    <mergeCell ref="A72:A74"/>
    <mergeCell ref="B72:B74"/>
    <mergeCell ref="C72:C74"/>
    <mergeCell ref="F72:F74"/>
    <mergeCell ref="A69:A71"/>
    <mergeCell ref="B69:B71"/>
    <mergeCell ref="C69:C71"/>
    <mergeCell ref="F69:F71"/>
    <mergeCell ref="G69:G71"/>
    <mergeCell ref="H69:H71"/>
    <mergeCell ref="I69:I71"/>
    <mergeCell ref="J69:J71"/>
    <mergeCell ref="K69:K71"/>
    <mergeCell ref="A75:A77"/>
    <mergeCell ref="B75:B77"/>
    <mergeCell ref="C75:C77"/>
    <mergeCell ref="B90:B92"/>
    <mergeCell ref="C90:C92"/>
    <mergeCell ref="F90:F92"/>
    <mergeCell ref="G90:G92"/>
    <mergeCell ref="H90:H92"/>
    <mergeCell ref="I90:I92"/>
    <mergeCell ref="A81:A83"/>
    <mergeCell ref="B81:B83"/>
    <mergeCell ref="C81:C83"/>
    <mergeCell ref="F81:F83"/>
    <mergeCell ref="G81:G83"/>
    <mergeCell ref="H81:H83"/>
    <mergeCell ref="I81:I83"/>
    <mergeCell ref="J81:J83"/>
    <mergeCell ref="K81:K83"/>
    <mergeCell ref="P78:P80"/>
    <mergeCell ref="Q78:Q80"/>
    <mergeCell ref="R78:R80"/>
    <mergeCell ref="S78:S80"/>
    <mergeCell ref="H78:H80"/>
    <mergeCell ref="I78:I80"/>
    <mergeCell ref="J78:J80"/>
    <mergeCell ref="K78:K80"/>
    <mergeCell ref="L78:L80"/>
    <mergeCell ref="M78:M80"/>
    <mergeCell ref="R81:R83"/>
    <mergeCell ref="S81:S83"/>
    <mergeCell ref="A78:A80"/>
    <mergeCell ref="B78:B80"/>
    <mergeCell ref="C78:C80"/>
    <mergeCell ref="F78:F80"/>
    <mergeCell ref="L81:L83"/>
    <mergeCell ref="M81:M83"/>
    <mergeCell ref="N81:N83"/>
    <mergeCell ref="O81:O83"/>
    <mergeCell ref="P81:P83"/>
    <mergeCell ref="R84:R86"/>
    <mergeCell ref="L84:L86"/>
    <mergeCell ref="M84:M86"/>
    <mergeCell ref="N84:N86"/>
    <mergeCell ref="O84:O86"/>
    <mergeCell ref="P84:P86"/>
    <mergeCell ref="Q84:Q86"/>
    <mergeCell ref="P90:P92"/>
    <mergeCell ref="Q90:Q92"/>
    <mergeCell ref="R90:R92"/>
    <mergeCell ref="J90:J92"/>
    <mergeCell ref="K90:K92"/>
    <mergeCell ref="L90:L92"/>
    <mergeCell ref="M90:M92"/>
    <mergeCell ref="N90:N92"/>
    <mergeCell ref="O90:O92"/>
    <mergeCell ref="R93:R94"/>
    <mergeCell ref="J87:J89"/>
    <mergeCell ref="K87:K89"/>
    <mergeCell ref="L87:L89"/>
    <mergeCell ref="M87:M89"/>
    <mergeCell ref="P98:P100"/>
    <mergeCell ref="Q98:Q100"/>
    <mergeCell ref="B93:B94"/>
    <mergeCell ref="C93:C94"/>
    <mergeCell ref="A98:A100"/>
    <mergeCell ref="B98:B100"/>
    <mergeCell ref="C98:C100"/>
    <mergeCell ref="F98:F100"/>
    <mergeCell ref="G98:G100"/>
    <mergeCell ref="H98:H100"/>
    <mergeCell ref="I98:I100"/>
    <mergeCell ref="J98:J100"/>
    <mergeCell ref="K98:K100"/>
    <mergeCell ref="A93:A94"/>
    <mergeCell ref="N93:N94"/>
    <mergeCell ref="O93:O94"/>
    <mergeCell ref="P93:P94"/>
    <mergeCell ref="H93:H94"/>
    <mergeCell ref="F93:F94"/>
    <mergeCell ref="G93:G94"/>
    <mergeCell ref="L95:L97"/>
    <mergeCell ref="M95:M97"/>
    <mergeCell ref="J95:J97"/>
    <mergeCell ref="K95:K97"/>
    <mergeCell ref="C101:C103"/>
    <mergeCell ref="A104:A106"/>
    <mergeCell ref="S104:S106"/>
    <mergeCell ref="T107:T109"/>
    <mergeCell ref="P107:P109"/>
    <mergeCell ref="Q107:Q109"/>
    <mergeCell ref="R107:R109"/>
    <mergeCell ref="S107:S109"/>
    <mergeCell ref="A107:A109"/>
    <mergeCell ref="B107:B109"/>
    <mergeCell ref="C107:C109"/>
    <mergeCell ref="B104:B106"/>
    <mergeCell ref="I93:I94"/>
    <mergeCell ref="J93:J94"/>
    <mergeCell ref="K93:K94"/>
    <mergeCell ref="L93:L94"/>
    <mergeCell ref="M93:M94"/>
    <mergeCell ref="P101:P103"/>
    <mergeCell ref="Q101:Q103"/>
    <mergeCell ref="R101:R103"/>
    <mergeCell ref="S101:S103"/>
    <mergeCell ref="R98:R100"/>
    <mergeCell ref="S98:S100"/>
    <mergeCell ref="R95:R97"/>
    <mergeCell ref="N95:N97"/>
    <mergeCell ref="O95:O97"/>
    <mergeCell ref="P95:P97"/>
    <mergeCell ref="Q95:Q97"/>
    <mergeCell ref="Q104:Q106"/>
    <mergeCell ref="S93:S94"/>
    <mergeCell ref="Q93:Q94"/>
    <mergeCell ref="F101:F103"/>
    <mergeCell ref="F110:F112"/>
    <mergeCell ref="G110:G112"/>
    <mergeCell ref="J101:J103"/>
    <mergeCell ref="K101:K103"/>
    <mergeCell ref="L101:L103"/>
    <mergeCell ref="M101:M103"/>
    <mergeCell ref="N101:N103"/>
    <mergeCell ref="O101:O103"/>
    <mergeCell ref="T110:T112"/>
    <mergeCell ref="R110:R112"/>
    <mergeCell ref="S110:S112"/>
    <mergeCell ref="R104:R106"/>
    <mergeCell ref="L104:L106"/>
    <mergeCell ref="M104:M106"/>
    <mergeCell ref="N104:N106"/>
    <mergeCell ref="O104:O106"/>
    <mergeCell ref="P104:P106"/>
    <mergeCell ref="H101:H103"/>
    <mergeCell ref="I101:I103"/>
    <mergeCell ref="G101:G103"/>
    <mergeCell ref="A113:A115"/>
    <mergeCell ref="K122:K124"/>
    <mergeCell ref="L122:L124"/>
    <mergeCell ref="M122:M124"/>
    <mergeCell ref="T113:T115"/>
    <mergeCell ref="S113:S115"/>
    <mergeCell ref="R113:R115"/>
    <mergeCell ref="Q113:Q115"/>
    <mergeCell ref="P113:P115"/>
    <mergeCell ref="N110:N112"/>
    <mergeCell ref="O110:O112"/>
    <mergeCell ref="P110:P112"/>
    <mergeCell ref="Q110:Q112"/>
    <mergeCell ref="H110:H112"/>
    <mergeCell ref="I110:I112"/>
    <mergeCell ref="J110:J112"/>
    <mergeCell ref="K110:K112"/>
    <mergeCell ref="L110:L112"/>
    <mergeCell ref="M110:M112"/>
    <mergeCell ref="L113:L115"/>
    <mergeCell ref="G113:G115"/>
    <mergeCell ref="H113:H115"/>
    <mergeCell ref="I113:I115"/>
    <mergeCell ref="J113:J115"/>
    <mergeCell ref="K113:K115"/>
    <mergeCell ref="T116:T118"/>
    <mergeCell ref="S116:S118"/>
    <mergeCell ref="T119:T121"/>
    <mergeCell ref="S119:S121"/>
    <mergeCell ref="A110:A112"/>
    <mergeCell ref="B110:B112"/>
    <mergeCell ref="C110:C112"/>
    <mergeCell ref="T134:T136"/>
    <mergeCell ref="H134:H136"/>
    <mergeCell ref="I134:I136"/>
    <mergeCell ref="A122:A124"/>
    <mergeCell ref="B122:B124"/>
    <mergeCell ref="C122:C124"/>
    <mergeCell ref="F122:F124"/>
    <mergeCell ref="G122:G124"/>
    <mergeCell ref="N122:N124"/>
    <mergeCell ref="O122:O124"/>
    <mergeCell ref="P122:P124"/>
    <mergeCell ref="Q122:Q124"/>
    <mergeCell ref="R122:R124"/>
    <mergeCell ref="S122:S124"/>
    <mergeCell ref="H122:H124"/>
    <mergeCell ref="I122:I124"/>
    <mergeCell ref="J122:J124"/>
    <mergeCell ref="S134:S136"/>
    <mergeCell ref="B128:B130"/>
    <mergeCell ref="C128:C130"/>
    <mergeCell ref="F128:F130"/>
    <mergeCell ref="G128:G130"/>
    <mergeCell ref="H128:H130"/>
    <mergeCell ref="I128:I130"/>
    <mergeCell ref="J128:J130"/>
    <mergeCell ref="K128:K130"/>
    <mergeCell ref="S125:S127"/>
    <mergeCell ref="T143:T145"/>
    <mergeCell ref="S137:S139"/>
    <mergeCell ref="T137:T139"/>
    <mergeCell ref="A125:A127"/>
    <mergeCell ref="B125:B127"/>
    <mergeCell ref="C125:C127"/>
    <mergeCell ref="F125:F127"/>
    <mergeCell ref="G125:G127"/>
    <mergeCell ref="H125:H127"/>
    <mergeCell ref="I125:I127"/>
    <mergeCell ref="J125:J127"/>
    <mergeCell ref="K125:K127"/>
    <mergeCell ref="S131:S133"/>
    <mergeCell ref="T131:T133"/>
    <mergeCell ref="A134:A136"/>
    <mergeCell ref="B134:B136"/>
    <mergeCell ref="C134:C136"/>
    <mergeCell ref="F134:F136"/>
    <mergeCell ref="G134:G136"/>
    <mergeCell ref="J131:J133"/>
    <mergeCell ref="K131:K133"/>
    <mergeCell ref="L131:L133"/>
    <mergeCell ref="M131:M133"/>
    <mergeCell ref="N131:N133"/>
    <mergeCell ref="O131:O133"/>
    <mergeCell ref="A131:A133"/>
    <mergeCell ref="B131:B133"/>
    <mergeCell ref="C131:C133"/>
    <mergeCell ref="F131:F133"/>
    <mergeCell ref="G131:G133"/>
    <mergeCell ref="H131:H133"/>
    <mergeCell ref="I131:I133"/>
    <mergeCell ref="A143:A145"/>
    <mergeCell ref="B143:B145"/>
    <mergeCell ref="C143:C145"/>
    <mergeCell ref="F143:F145"/>
    <mergeCell ref="G143:G145"/>
    <mergeCell ref="H143:H145"/>
    <mergeCell ref="I143:I145"/>
    <mergeCell ref="J143:J145"/>
    <mergeCell ref="J134:J136"/>
    <mergeCell ref="K134:K136"/>
    <mergeCell ref="L134:L136"/>
    <mergeCell ref="M134:M136"/>
    <mergeCell ref="P131:P133"/>
    <mergeCell ref="Q131:Q133"/>
    <mergeCell ref="R131:R133"/>
    <mergeCell ref="M137:M139"/>
    <mergeCell ref="N137:N139"/>
    <mergeCell ref="O137:O139"/>
    <mergeCell ref="P137:P139"/>
    <mergeCell ref="Q137:Q139"/>
    <mergeCell ref="R143:R145"/>
    <mergeCell ref="K143:K145"/>
    <mergeCell ref="N134:N136"/>
    <mergeCell ref="O134:O136"/>
    <mergeCell ref="P134:P136"/>
    <mergeCell ref="Q134:Q136"/>
    <mergeCell ref="R134:R136"/>
    <mergeCell ref="J149:J151"/>
    <mergeCell ref="K149:K151"/>
    <mergeCell ref="L149:L151"/>
    <mergeCell ref="M149:M151"/>
    <mergeCell ref="P146:P148"/>
    <mergeCell ref="Q146:Q148"/>
    <mergeCell ref="R146:R148"/>
    <mergeCell ref="S146:S148"/>
    <mergeCell ref="R137:R139"/>
    <mergeCell ref="L137:L139"/>
    <mergeCell ref="I140:I142"/>
    <mergeCell ref="H146:H148"/>
    <mergeCell ref="I146:I148"/>
    <mergeCell ref="L143:L145"/>
    <mergeCell ref="M143:M145"/>
    <mergeCell ref="N143:N145"/>
    <mergeCell ref="O143:O145"/>
    <mergeCell ref="P143:P145"/>
    <mergeCell ref="Q143:Q145"/>
    <mergeCell ref="S143:S145"/>
    <mergeCell ref="P149:P151"/>
    <mergeCell ref="Q149:Q151"/>
    <mergeCell ref="R149:R151"/>
    <mergeCell ref="S149:S151"/>
    <mergeCell ref="H152:H153"/>
    <mergeCell ref="I152:I153"/>
    <mergeCell ref="J152:J153"/>
    <mergeCell ref="K152:K153"/>
    <mergeCell ref="T154:T155"/>
    <mergeCell ref="J154:J155"/>
    <mergeCell ref="K154:K155"/>
    <mergeCell ref="L154:L155"/>
    <mergeCell ref="M154:M155"/>
    <mergeCell ref="N154:N155"/>
    <mergeCell ref="O154:O155"/>
    <mergeCell ref="T146:T148"/>
    <mergeCell ref="A149:A151"/>
    <mergeCell ref="B149:B151"/>
    <mergeCell ref="C149:C151"/>
    <mergeCell ref="F149:F151"/>
    <mergeCell ref="G149:G151"/>
    <mergeCell ref="J146:J148"/>
    <mergeCell ref="K146:K148"/>
    <mergeCell ref="L146:L148"/>
    <mergeCell ref="M146:M148"/>
    <mergeCell ref="N146:N148"/>
    <mergeCell ref="O146:O148"/>
    <mergeCell ref="T149:T151"/>
    <mergeCell ref="A146:A148"/>
    <mergeCell ref="B146:B148"/>
    <mergeCell ref="C146:C148"/>
    <mergeCell ref="F146:F148"/>
    <mergeCell ref="G146:G148"/>
    <mergeCell ref="O149:O151"/>
    <mergeCell ref="H149:H151"/>
    <mergeCell ref="I149:I151"/>
    <mergeCell ref="R154:R155"/>
    <mergeCell ref="S154:S155"/>
    <mergeCell ref="R152:R153"/>
    <mergeCell ref="S152:S153"/>
    <mergeCell ref="R161:R163"/>
    <mergeCell ref="S161:S163"/>
    <mergeCell ref="R159:R160"/>
    <mergeCell ref="S159:S160"/>
    <mergeCell ref="T152:T153"/>
    <mergeCell ref="A154:A155"/>
    <mergeCell ref="B154:B155"/>
    <mergeCell ref="C154:C155"/>
    <mergeCell ref="F154:F155"/>
    <mergeCell ref="G154:G155"/>
    <mergeCell ref="H154:H155"/>
    <mergeCell ref="I154:I155"/>
    <mergeCell ref="L152:L153"/>
    <mergeCell ref="M152:M153"/>
    <mergeCell ref="N152:N153"/>
    <mergeCell ref="O152:O153"/>
    <mergeCell ref="P152:P153"/>
    <mergeCell ref="Q152:Q153"/>
    <mergeCell ref="A152:A153"/>
    <mergeCell ref="B152:B153"/>
    <mergeCell ref="C152:C153"/>
    <mergeCell ref="T159:T160"/>
    <mergeCell ref="A161:A163"/>
    <mergeCell ref="B161:B163"/>
    <mergeCell ref="C161:C163"/>
    <mergeCell ref="F161:F163"/>
    <mergeCell ref="F152:F153"/>
    <mergeCell ref="G152:G153"/>
    <mergeCell ref="G161:G163"/>
    <mergeCell ref="H161:H163"/>
    <mergeCell ref="I161:I163"/>
    <mergeCell ref="L159:L160"/>
    <mergeCell ref="M159:M160"/>
    <mergeCell ref="N159:N160"/>
    <mergeCell ref="O159:O160"/>
    <mergeCell ref="P159:P160"/>
    <mergeCell ref="Q159:Q160"/>
    <mergeCell ref="A159:A160"/>
    <mergeCell ref="B159:B160"/>
    <mergeCell ref="C159:C160"/>
    <mergeCell ref="F159:F160"/>
    <mergeCell ref="G159:G160"/>
    <mergeCell ref="H159:H160"/>
    <mergeCell ref="I159:I160"/>
    <mergeCell ref="J159:J160"/>
    <mergeCell ref="K159:K160"/>
    <mergeCell ref="I18:I20"/>
    <mergeCell ref="J18:J20"/>
    <mergeCell ref="K18:K20"/>
    <mergeCell ref="T161:T163"/>
    <mergeCell ref="A164:A165"/>
    <mergeCell ref="B164:B165"/>
    <mergeCell ref="C164:C165"/>
    <mergeCell ref="F164:F165"/>
    <mergeCell ref="G164:G165"/>
    <mergeCell ref="J161:J163"/>
    <mergeCell ref="K161:K163"/>
    <mergeCell ref="L161:L163"/>
    <mergeCell ref="M161:M163"/>
    <mergeCell ref="N161:N163"/>
    <mergeCell ref="O161:O163"/>
    <mergeCell ref="T164:T165"/>
    <mergeCell ref="N164:N165"/>
    <mergeCell ref="O164:O165"/>
    <mergeCell ref="P164:P165"/>
    <mergeCell ref="Q164:Q165"/>
    <mergeCell ref="R164:R165"/>
    <mergeCell ref="S164:S165"/>
    <mergeCell ref="H164:H165"/>
    <mergeCell ref="I164:I165"/>
    <mergeCell ref="J164:J165"/>
    <mergeCell ref="K164:K165"/>
    <mergeCell ref="L164:L165"/>
    <mergeCell ref="M164:M165"/>
    <mergeCell ref="P161:P163"/>
    <mergeCell ref="Q161:Q163"/>
    <mergeCell ref="P69:P71"/>
    <mergeCell ref="Q69:Q71"/>
    <mergeCell ref="A38:A40"/>
    <mergeCell ref="B38:B40"/>
    <mergeCell ref="C38:C40"/>
    <mergeCell ref="F38:F40"/>
    <mergeCell ref="H58:H60"/>
    <mergeCell ref="I58:I60"/>
    <mergeCell ref="J58:J60"/>
    <mergeCell ref="K58:K60"/>
    <mergeCell ref="N50:N51"/>
    <mergeCell ref="A35:A37"/>
    <mergeCell ref="F75:F77"/>
    <mergeCell ref="G75:G77"/>
    <mergeCell ref="H75:H77"/>
    <mergeCell ref="I75:I77"/>
    <mergeCell ref="J75:J77"/>
    <mergeCell ref="K75:K77"/>
    <mergeCell ref="L64:L66"/>
    <mergeCell ref="M64:M66"/>
    <mergeCell ref="N64:N66"/>
    <mergeCell ref="G72:G74"/>
    <mergeCell ref="H72:H74"/>
    <mergeCell ref="I72:I74"/>
    <mergeCell ref="L69:L71"/>
    <mergeCell ref="M69:M71"/>
    <mergeCell ref="N69:N71"/>
    <mergeCell ref="G38:G40"/>
    <mergeCell ref="H38:H40"/>
    <mergeCell ref="I38:I40"/>
    <mergeCell ref="J38:J40"/>
    <mergeCell ref="N67:N68"/>
    <mergeCell ref="H67:H68"/>
    <mergeCell ref="I67:I68"/>
    <mergeCell ref="A67:A68"/>
    <mergeCell ref="B67:B68"/>
    <mergeCell ref="C67:C68"/>
    <mergeCell ref="F67:F68"/>
    <mergeCell ref="G67:G68"/>
    <mergeCell ref="J61:J63"/>
    <mergeCell ref="K61:K63"/>
    <mergeCell ref="I116:I118"/>
    <mergeCell ref="J116:J118"/>
    <mergeCell ref="K116:K118"/>
    <mergeCell ref="R75:R77"/>
    <mergeCell ref="A84:A86"/>
    <mergeCell ref="B84:B86"/>
    <mergeCell ref="C84:C86"/>
    <mergeCell ref="F84:F86"/>
    <mergeCell ref="G84:G86"/>
    <mergeCell ref="H84:H86"/>
    <mergeCell ref="I84:I86"/>
    <mergeCell ref="J84:J86"/>
    <mergeCell ref="K84:K86"/>
    <mergeCell ref="L75:L77"/>
    <mergeCell ref="M75:M77"/>
    <mergeCell ref="N75:N77"/>
    <mergeCell ref="O75:O77"/>
    <mergeCell ref="P75:P77"/>
    <mergeCell ref="Q75:Q77"/>
    <mergeCell ref="A95:A97"/>
    <mergeCell ref="B95:B97"/>
    <mergeCell ref="C95:C97"/>
    <mergeCell ref="F95:F97"/>
    <mergeCell ref="G95:G97"/>
    <mergeCell ref="H95:H97"/>
    <mergeCell ref="A101:A103"/>
    <mergeCell ref="B101:B103"/>
    <mergeCell ref="R116:R118"/>
    <mergeCell ref="A137:A139"/>
    <mergeCell ref="B137:B139"/>
    <mergeCell ref="C137:C139"/>
    <mergeCell ref="F137:F139"/>
    <mergeCell ref="G137:G139"/>
    <mergeCell ref="H137:H139"/>
    <mergeCell ref="I137:I139"/>
    <mergeCell ref="J137:J139"/>
    <mergeCell ref="K137:K139"/>
    <mergeCell ref="L116:L118"/>
    <mergeCell ref="M116:M118"/>
    <mergeCell ref="N116:N118"/>
    <mergeCell ref="O116:O118"/>
    <mergeCell ref="P116:P118"/>
    <mergeCell ref="Q116:Q118"/>
    <mergeCell ref="R125:R127"/>
    <mergeCell ref="K119:K121"/>
    <mergeCell ref="L119:L121"/>
    <mergeCell ref="M119:M121"/>
    <mergeCell ref="N119:N121"/>
    <mergeCell ref="O119:O121"/>
    <mergeCell ref="P119:P121"/>
    <mergeCell ref="Q119:Q121"/>
    <mergeCell ref="R119:R121"/>
    <mergeCell ref="F113:F115"/>
    <mergeCell ref="G107:G109"/>
    <mergeCell ref="A128:A130"/>
    <mergeCell ref="C113:C115"/>
    <mergeCell ref="B113:B115"/>
    <mergeCell ref="H7:H9"/>
    <mergeCell ref="I7:I9"/>
    <mergeCell ref="J7:J9"/>
    <mergeCell ref="K7:K9"/>
    <mergeCell ref="C104:C106"/>
    <mergeCell ref="F104:F106"/>
    <mergeCell ref="G104:G106"/>
    <mergeCell ref="H104:H106"/>
    <mergeCell ref="I104:I106"/>
    <mergeCell ref="J104:J106"/>
    <mergeCell ref="K104:K106"/>
    <mergeCell ref="R7:R9"/>
    <mergeCell ref="S7:S9"/>
    <mergeCell ref="T7:T9"/>
    <mergeCell ref="N7:N9"/>
    <mergeCell ref="O7:O9"/>
    <mergeCell ref="P7:P9"/>
    <mergeCell ref="Q7:Q9"/>
    <mergeCell ref="R18:R20"/>
    <mergeCell ref="O26:O28"/>
    <mergeCell ref="P26:P28"/>
    <mergeCell ref="Q26:Q28"/>
    <mergeCell ref="L18:L20"/>
    <mergeCell ref="L26:L28"/>
    <mergeCell ref="M26:M28"/>
    <mergeCell ref="N26:N28"/>
    <mergeCell ref="L7:L9"/>
    <mergeCell ref="M7:M9"/>
    <mergeCell ref="M21:M22"/>
    <mergeCell ref="N21:N22"/>
    <mergeCell ref="O21:O22"/>
    <mergeCell ref="T16:T17"/>
    <mergeCell ref="T21:T22"/>
    <mergeCell ref="M18:M20"/>
    <mergeCell ref="N18:N20"/>
    <mergeCell ref="O18:O20"/>
    <mergeCell ref="Q16:Q17"/>
    <mergeCell ref="P18:P20"/>
    <mergeCell ref="Q18:Q20"/>
    <mergeCell ref="L21:L22"/>
    <mergeCell ref="Q47:Q49"/>
    <mergeCell ref="R47:R49"/>
    <mergeCell ref="S47:S49"/>
    <mergeCell ref="H47:H49"/>
    <mergeCell ref="I47:I49"/>
    <mergeCell ref="J47:J49"/>
    <mergeCell ref="K47:K49"/>
    <mergeCell ref="L47:L49"/>
    <mergeCell ref="M47:M49"/>
    <mergeCell ref="J29:J31"/>
    <mergeCell ref="K29:K31"/>
    <mergeCell ref="L29:L31"/>
    <mergeCell ref="M29:M31"/>
    <mergeCell ref="S18:S20"/>
    <mergeCell ref="T18:T20"/>
    <mergeCell ref="S26:S28"/>
    <mergeCell ref="T26:T28"/>
    <mergeCell ref="T38:T40"/>
    <mergeCell ref="S38:S40"/>
    <mergeCell ref="S44:S46"/>
    <mergeCell ref="T44:T46"/>
    <mergeCell ref="K23:K25"/>
    <mergeCell ref="L23:L25"/>
    <mergeCell ref="M23:M25"/>
    <mergeCell ref="G64:G66"/>
    <mergeCell ref="H64:H66"/>
    <mergeCell ref="I64:I66"/>
    <mergeCell ref="J64:J66"/>
    <mergeCell ref="K64:K66"/>
    <mergeCell ref="K38:K40"/>
    <mergeCell ref="O64:O66"/>
    <mergeCell ref="L107:L109"/>
    <mergeCell ref="M107:M109"/>
    <mergeCell ref="I95:I97"/>
    <mergeCell ref="O38:O40"/>
    <mergeCell ref="O67:O68"/>
    <mergeCell ref="J67:J68"/>
    <mergeCell ref="K67:K68"/>
    <mergeCell ref="L67:L68"/>
    <mergeCell ref="O44:O46"/>
    <mergeCell ref="O69:O71"/>
    <mergeCell ref="N107:N109"/>
    <mergeCell ref="O107:O109"/>
    <mergeCell ref="H107:H109"/>
    <mergeCell ref="I107:I109"/>
    <mergeCell ref="J107:J109"/>
    <mergeCell ref="K107:K109"/>
    <mergeCell ref="L98:L100"/>
    <mergeCell ref="M98:M100"/>
    <mergeCell ref="N98:N100"/>
    <mergeCell ref="O98:O100"/>
    <mergeCell ref="N78:N80"/>
    <mergeCell ref="O78:O80"/>
    <mergeCell ref="F87:F89"/>
    <mergeCell ref="G87:G89"/>
    <mergeCell ref="H87:H89"/>
    <mergeCell ref="I87:I89"/>
    <mergeCell ref="Q50:Q51"/>
    <mergeCell ref="R50:R51"/>
    <mergeCell ref="S50:S51"/>
    <mergeCell ref="J50:J51"/>
    <mergeCell ref="K50:K51"/>
    <mergeCell ref="L50:L51"/>
    <mergeCell ref="M50:M51"/>
    <mergeCell ref="P87:P89"/>
    <mergeCell ref="Q87:Q89"/>
    <mergeCell ref="R87:R89"/>
    <mergeCell ref="S87:S89"/>
    <mergeCell ref="N87:N89"/>
    <mergeCell ref="O87:O89"/>
    <mergeCell ref="R55:R57"/>
    <mergeCell ref="S55:S57"/>
    <mergeCell ref="L55:L57"/>
    <mergeCell ref="M55:M57"/>
    <mergeCell ref="N55:N57"/>
    <mergeCell ref="O55:O57"/>
    <mergeCell ref="P55:P57"/>
    <mergeCell ref="O50:O51"/>
    <mergeCell ref="Q81:Q83"/>
    <mergeCell ref="P72:P74"/>
    <mergeCell ref="Q72:Q74"/>
    <mergeCell ref="P67:P68"/>
    <mergeCell ref="Q67:Q68"/>
    <mergeCell ref="R67:R68"/>
    <mergeCell ref="R64:R66"/>
    <mergeCell ref="A87:A89"/>
    <mergeCell ref="B87:B89"/>
    <mergeCell ref="C87:C89"/>
    <mergeCell ref="Q55:Q57"/>
    <mergeCell ref="T47:T49"/>
    <mergeCell ref="N47:N49"/>
    <mergeCell ref="O47:O49"/>
    <mergeCell ref="F107:F109"/>
    <mergeCell ref="C47:C49"/>
    <mergeCell ref="B47:B49"/>
    <mergeCell ref="A47:A49"/>
    <mergeCell ref="P140:P142"/>
    <mergeCell ref="Q140:Q142"/>
    <mergeCell ref="R140:R142"/>
    <mergeCell ref="S140:S142"/>
    <mergeCell ref="T140:T142"/>
    <mergeCell ref="G47:G49"/>
    <mergeCell ref="J140:J142"/>
    <mergeCell ref="K140:K142"/>
    <mergeCell ref="L140:L142"/>
    <mergeCell ref="M140:M142"/>
    <mergeCell ref="N140:N142"/>
    <mergeCell ref="O140:O142"/>
    <mergeCell ref="R128:R130"/>
    <mergeCell ref="S128:S130"/>
    <mergeCell ref="T128:T130"/>
    <mergeCell ref="A140:A142"/>
    <mergeCell ref="B140:B142"/>
    <mergeCell ref="C140:C142"/>
    <mergeCell ref="F140:F142"/>
    <mergeCell ref="G140:G142"/>
    <mergeCell ref="H140:H142"/>
    <mergeCell ref="S64:S66"/>
    <mergeCell ref="T64:T66"/>
    <mergeCell ref="S75:S77"/>
    <mergeCell ref="S84:S86"/>
    <mergeCell ref="T84:T86"/>
    <mergeCell ref="S95:S97"/>
    <mergeCell ref="T95:T97"/>
    <mergeCell ref="T104:T106"/>
    <mergeCell ref="T50:T51"/>
    <mergeCell ref="T87:T89"/>
    <mergeCell ref="T55:T57"/>
    <mergeCell ref="T29:T31"/>
    <mergeCell ref="T98:T100"/>
    <mergeCell ref="T81:T83"/>
    <mergeCell ref="S90:S92"/>
    <mergeCell ref="T90:T92"/>
    <mergeCell ref="T93:T94"/>
    <mergeCell ref="S72:S74"/>
    <mergeCell ref="T72:T74"/>
    <mergeCell ref="T35:T37"/>
    <mergeCell ref="T78:T80"/>
    <mergeCell ref="T67:T68"/>
    <mergeCell ref="S67:S68"/>
    <mergeCell ref="T61:T63"/>
    <mergeCell ref="T101:T103"/>
    <mergeCell ref="C13:C15"/>
    <mergeCell ref="B13:B15"/>
    <mergeCell ref="A13:A15"/>
    <mergeCell ref="F13:F15"/>
    <mergeCell ref="G13:G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3:R15"/>
    <mergeCell ref="T13:T15"/>
    <mergeCell ref="S13:S15"/>
    <mergeCell ref="N23:N25"/>
    <mergeCell ref="O23:O25"/>
    <mergeCell ref="P23:P25"/>
    <mergeCell ref="Q23:Q25"/>
    <mergeCell ref="R23:R25"/>
    <mergeCell ref="T23:T25"/>
    <mergeCell ref="S23:S25"/>
    <mergeCell ref="F52:F54"/>
    <mergeCell ref="G52:G54"/>
    <mergeCell ref="H52:H54"/>
    <mergeCell ref="I52:I54"/>
    <mergeCell ref="J52:J54"/>
    <mergeCell ref="K52:K54"/>
    <mergeCell ref="L52:L54"/>
    <mergeCell ref="M52:M54"/>
    <mergeCell ref="N52:N54"/>
    <mergeCell ref="O52:O54"/>
    <mergeCell ref="P52:P54"/>
    <mergeCell ref="Q52:Q54"/>
    <mergeCell ref="R52:R54"/>
    <mergeCell ref="T52:T54"/>
    <mergeCell ref="S52:S54"/>
    <mergeCell ref="H26:H28"/>
    <mergeCell ref="I26:I28"/>
    <mergeCell ref="J26:J28"/>
    <mergeCell ref="K26:K28"/>
    <mergeCell ref="N29:N31"/>
    <mergeCell ref="O29:O31"/>
    <mergeCell ref="R41:R43"/>
    <mergeCell ref="R44:R46"/>
    <mergeCell ref="P38:P40"/>
    <mergeCell ref="Q38:Q40"/>
    <mergeCell ref="F156:F158"/>
    <mergeCell ref="G156:G158"/>
    <mergeCell ref="H156:H158"/>
    <mergeCell ref="I156:I158"/>
    <mergeCell ref="J156:J158"/>
    <mergeCell ref="K156:K158"/>
    <mergeCell ref="L156:L158"/>
    <mergeCell ref="M156:M158"/>
    <mergeCell ref="N156:N158"/>
    <mergeCell ref="O156:O158"/>
    <mergeCell ref="P156:P158"/>
    <mergeCell ref="Q156:Q158"/>
    <mergeCell ref="R156:R158"/>
    <mergeCell ref="T156:T158"/>
    <mergeCell ref="S156:S158"/>
    <mergeCell ref="T122:T124"/>
    <mergeCell ref="L128:L130"/>
    <mergeCell ref="M128:M130"/>
    <mergeCell ref="N128:N130"/>
    <mergeCell ref="O128:O130"/>
    <mergeCell ref="P128:P130"/>
    <mergeCell ref="Q128:Q130"/>
    <mergeCell ref="T125:T127"/>
    <mergeCell ref="L125:L127"/>
    <mergeCell ref="M125:M127"/>
    <mergeCell ref="N125:N127"/>
    <mergeCell ref="O125:O127"/>
    <mergeCell ref="P125:P127"/>
    <mergeCell ref="Q125:Q127"/>
    <mergeCell ref="N149:N151"/>
    <mergeCell ref="P154:P155"/>
    <mergeCell ref="Q154:Q155"/>
    <mergeCell ref="C23:C25"/>
    <mergeCell ref="B23:B25"/>
    <mergeCell ref="A23:A25"/>
    <mergeCell ref="C52:C54"/>
    <mergeCell ref="B52:B54"/>
    <mergeCell ref="A52:A54"/>
    <mergeCell ref="C119:C121"/>
    <mergeCell ref="B119:B121"/>
    <mergeCell ref="A119:A121"/>
    <mergeCell ref="C156:C158"/>
    <mergeCell ref="B156:B158"/>
    <mergeCell ref="A156:A158"/>
    <mergeCell ref="F119:F121"/>
    <mergeCell ref="G119:G121"/>
    <mergeCell ref="H119:H121"/>
    <mergeCell ref="I119:I121"/>
    <mergeCell ref="J119:J121"/>
    <mergeCell ref="F23:F25"/>
    <mergeCell ref="G23:G25"/>
    <mergeCell ref="H23:H25"/>
    <mergeCell ref="I23:I25"/>
    <mergeCell ref="J23:J25"/>
    <mergeCell ref="A64:A66"/>
    <mergeCell ref="B64:B66"/>
    <mergeCell ref="C64:C66"/>
    <mergeCell ref="F64:F66"/>
    <mergeCell ref="A116:A118"/>
    <mergeCell ref="B116:B118"/>
    <mergeCell ref="C116:C118"/>
    <mergeCell ref="F116:F118"/>
    <mergeCell ref="G116:G118"/>
    <mergeCell ref="H116:H118"/>
  </mergeCells>
  <pageMargins left="0.70866141732283472" right="1.4960629921259843" top="0.74803149606299213" bottom="0.74803149606299213" header="0.31496062992125984" footer="0.31496062992125984"/>
  <pageSetup paperSize="5" scale="71" fitToHeight="0" orientation="landscape" horizontalDpi="4294967293" r:id="rId1"/>
  <rowBreaks count="3" manualBreakCount="3">
    <brk id="43" max="16383" man="1"/>
    <brk id="83" max="16383" man="1"/>
    <brk id="1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0"/>
  <sheetViews>
    <sheetView showGridLines="0" tabSelected="1" view="pageBreakPreview" topLeftCell="A4" zoomScale="80" zoomScaleNormal="100" zoomScaleSheetLayoutView="80" workbookViewId="0">
      <selection activeCell="L27" sqref="L27"/>
    </sheetView>
  </sheetViews>
  <sheetFormatPr defaultRowHeight="12.75" x14ac:dyDescent="0.3"/>
  <cols>
    <col min="1" max="1" width="4.28515625" style="9" customWidth="1"/>
    <col min="2" max="2" width="19.28515625" style="9" customWidth="1"/>
    <col min="3" max="3" width="23.42578125" style="18" customWidth="1"/>
    <col min="4" max="4" width="18.42578125" style="9" customWidth="1"/>
    <col min="5" max="5" width="18.140625" style="9" customWidth="1"/>
    <col min="6" max="6" width="8.5703125" style="9" customWidth="1"/>
    <col min="7" max="18" width="7.42578125" style="9" customWidth="1"/>
    <col min="19" max="19" width="11.28515625" style="9" customWidth="1"/>
    <col min="20" max="20" width="18" style="9" customWidth="1"/>
    <col min="21" max="21" width="17.28515625" style="9" customWidth="1"/>
    <col min="22" max="16384" width="9.140625" style="9"/>
  </cols>
  <sheetData>
    <row r="1" spans="1:21" ht="21.75" customHeight="1" x14ac:dyDescent="0.3">
      <c r="A1" s="200" t="s">
        <v>215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2"/>
    </row>
    <row r="2" spans="1:21" ht="21.75" customHeight="1" x14ac:dyDescent="0.3">
      <c r="A2" s="203" t="s">
        <v>317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5"/>
    </row>
    <row r="3" spans="1:21" ht="21.75" customHeight="1" thickBot="1" x14ac:dyDescent="0.35">
      <c r="A3" s="206" t="s">
        <v>393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8"/>
    </row>
    <row r="4" spans="1:21" ht="13.5" customHeight="1" thickBot="1" x14ac:dyDescent="0.35">
      <c r="A4" s="368" t="s">
        <v>397</v>
      </c>
      <c r="B4" s="368"/>
      <c r="C4" s="368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60"/>
    </row>
    <row r="5" spans="1:21" ht="20.25" customHeight="1" x14ac:dyDescent="0.3">
      <c r="A5" s="209" t="s">
        <v>2</v>
      </c>
      <c r="B5" s="211" t="s">
        <v>3</v>
      </c>
      <c r="C5" s="213" t="s">
        <v>4</v>
      </c>
      <c r="D5" s="211" t="s">
        <v>5</v>
      </c>
      <c r="E5" s="213" t="s">
        <v>6</v>
      </c>
      <c r="F5" s="376" t="s">
        <v>7</v>
      </c>
      <c r="G5" s="215" t="s">
        <v>8</v>
      </c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7"/>
      <c r="S5" s="222" t="s">
        <v>325</v>
      </c>
      <c r="T5" s="218" t="s">
        <v>9</v>
      </c>
      <c r="U5" s="219"/>
    </row>
    <row r="6" spans="1:21" ht="20.25" customHeight="1" thickBot="1" x14ac:dyDescent="0.35">
      <c r="A6" s="210"/>
      <c r="B6" s="212"/>
      <c r="C6" s="214"/>
      <c r="D6" s="212"/>
      <c r="E6" s="214"/>
      <c r="F6" s="377"/>
      <c r="G6" s="339">
        <v>1</v>
      </c>
      <c r="H6" s="340">
        <v>2</v>
      </c>
      <c r="I6" s="340">
        <v>3</v>
      </c>
      <c r="J6" s="341">
        <v>4</v>
      </c>
      <c r="K6" s="341">
        <v>5</v>
      </c>
      <c r="L6" s="341">
        <v>6</v>
      </c>
      <c r="M6" s="341">
        <v>7</v>
      </c>
      <c r="N6" s="341">
        <v>8</v>
      </c>
      <c r="O6" s="341">
        <v>9</v>
      </c>
      <c r="P6" s="341">
        <v>10</v>
      </c>
      <c r="Q6" s="341">
        <v>11</v>
      </c>
      <c r="R6" s="342">
        <v>12</v>
      </c>
      <c r="S6" s="223"/>
      <c r="T6" s="220"/>
      <c r="U6" s="221"/>
    </row>
    <row r="7" spans="1:21" s="2" customFormat="1" ht="18" customHeight="1" x14ac:dyDescent="0.3">
      <c r="A7" s="381">
        <v>1</v>
      </c>
      <c r="B7" s="382" t="s">
        <v>346</v>
      </c>
      <c r="C7" s="383" t="s">
        <v>217</v>
      </c>
      <c r="D7" s="101" t="s">
        <v>392</v>
      </c>
      <c r="E7" s="338" t="s">
        <v>324</v>
      </c>
      <c r="F7" s="371">
        <v>3</v>
      </c>
      <c r="G7" s="384">
        <v>3</v>
      </c>
      <c r="H7" s="385">
        <v>3</v>
      </c>
      <c r="I7" s="385">
        <v>3</v>
      </c>
      <c r="J7" s="386">
        <v>3</v>
      </c>
      <c r="K7" s="387">
        <v>3</v>
      </c>
      <c r="L7" s="386">
        <v>3</v>
      </c>
      <c r="M7" s="386">
        <v>3</v>
      </c>
      <c r="N7" s="388">
        <v>4</v>
      </c>
      <c r="O7" s="386">
        <v>3</v>
      </c>
      <c r="P7" s="386">
        <v>4</v>
      </c>
      <c r="Q7" s="385">
        <v>3</v>
      </c>
      <c r="R7" s="389">
        <v>3</v>
      </c>
      <c r="S7" s="352" t="s">
        <v>400</v>
      </c>
      <c r="T7" s="358" t="s">
        <v>363</v>
      </c>
      <c r="U7" s="363" t="s">
        <v>401</v>
      </c>
    </row>
    <row r="8" spans="1:21" s="2" customFormat="1" ht="18" customHeight="1" thickBot="1" x14ac:dyDescent="0.35">
      <c r="A8" s="390"/>
      <c r="B8" s="194"/>
      <c r="C8" s="195"/>
      <c r="D8" s="80" t="s">
        <v>81</v>
      </c>
      <c r="E8" s="80" t="s">
        <v>13</v>
      </c>
      <c r="F8" s="372"/>
      <c r="G8" s="344"/>
      <c r="H8" s="229"/>
      <c r="I8" s="229"/>
      <c r="J8" s="231"/>
      <c r="K8" s="230"/>
      <c r="L8" s="231"/>
      <c r="M8" s="231"/>
      <c r="N8" s="248"/>
      <c r="O8" s="231"/>
      <c r="P8" s="231"/>
      <c r="Q8" s="229"/>
      <c r="R8" s="348"/>
      <c r="S8" s="353"/>
      <c r="T8" s="359"/>
      <c r="U8" s="364"/>
    </row>
    <row r="9" spans="1:21" s="2" customFormat="1" ht="18" customHeight="1" x14ac:dyDescent="0.3">
      <c r="A9" s="391">
        <v>2</v>
      </c>
      <c r="B9" s="194" t="s">
        <v>224</v>
      </c>
      <c r="C9" s="195" t="s">
        <v>225</v>
      </c>
      <c r="D9" s="101" t="s">
        <v>232</v>
      </c>
      <c r="E9" s="338" t="s">
        <v>324</v>
      </c>
      <c r="F9" s="372">
        <v>6</v>
      </c>
      <c r="G9" s="345">
        <v>6</v>
      </c>
      <c r="H9" s="248" t="s">
        <v>39</v>
      </c>
      <c r="I9" s="248" t="s">
        <v>39</v>
      </c>
      <c r="J9" s="248">
        <v>7</v>
      </c>
      <c r="K9" s="230">
        <v>6</v>
      </c>
      <c r="L9" s="231">
        <v>6</v>
      </c>
      <c r="M9" s="248">
        <v>7</v>
      </c>
      <c r="N9" s="231">
        <v>6</v>
      </c>
      <c r="O9" s="231">
        <v>6</v>
      </c>
      <c r="P9" s="231">
        <v>6</v>
      </c>
      <c r="Q9" s="229">
        <v>6</v>
      </c>
      <c r="R9" s="348">
        <v>6</v>
      </c>
      <c r="S9" s="354" t="s">
        <v>347</v>
      </c>
      <c r="T9" s="359" t="s">
        <v>364</v>
      </c>
      <c r="U9" s="364" t="s">
        <v>365</v>
      </c>
    </row>
    <row r="10" spans="1:21" s="2" customFormat="1" ht="18" customHeight="1" thickBot="1" x14ac:dyDescent="0.35">
      <c r="A10" s="391"/>
      <c r="B10" s="194"/>
      <c r="C10" s="195"/>
      <c r="D10" s="80" t="s">
        <v>398</v>
      </c>
      <c r="E10" s="80" t="s">
        <v>13</v>
      </c>
      <c r="F10" s="372"/>
      <c r="G10" s="345"/>
      <c r="H10" s="248"/>
      <c r="I10" s="248"/>
      <c r="J10" s="248"/>
      <c r="K10" s="230"/>
      <c r="L10" s="231"/>
      <c r="M10" s="248"/>
      <c r="N10" s="231"/>
      <c r="O10" s="231"/>
      <c r="P10" s="231"/>
      <c r="Q10" s="229"/>
      <c r="R10" s="348"/>
      <c r="S10" s="353"/>
      <c r="T10" s="359"/>
      <c r="U10" s="364"/>
    </row>
    <row r="11" spans="1:21" s="2" customFormat="1" ht="18" customHeight="1" x14ac:dyDescent="0.3">
      <c r="A11" s="391">
        <v>3</v>
      </c>
      <c r="B11" s="311" t="s">
        <v>64</v>
      </c>
      <c r="C11" s="313" t="s">
        <v>65</v>
      </c>
      <c r="D11" s="101" t="s">
        <v>45</v>
      </c>
      <c r="E11" s="338" t="s">
        <v>324</v>
      </c>
      <c r="F11" s="373">
        <v>8</v>
      </c>
      <c r="G11" s="346">
        <v>8</v>
      </c>
      <c r="H11" s="258">
        <v>8</v>
      </c>
      <c r="I11" s="258">
        <v>8</v>
      </c>
      <c r="J11" s="258">
        <v>8</v>
      </c>
      <c r="K11" s="262">
        <v>8</v>
      </c>
      <c r="L11" s="378">
        <v>9</v>
      </c>
      <c r="M11" s="258">
        <v>8</v>
      </c>
      <c r="N11" s="258">
        <v>8</v>
      </c>
      <c r="O11" s="258">
        <v>8</v>
      </c>
      <c r="P11" s="260">
        <v>8</v>
      </c>
      <c r="Q11" s="258">
        <v>8</v>
      </c>
      <c r="R11" s="349">
        <v>8</v>
      </c>
      <c r="S11" s="354" t="s">
        <v>402</v>
      </c>
      <c r="T11" s="360" t="s">
        <v>403</v>
      </c>
      <c r="U11" s="365">
        <v>8.5250634079000007E-2</v>
      </c>
    </row>
    <row r="12" spans="1:21" s="2" customFormat="1" ht="18" customHeight="1" thickBot="1" x14ac:dyDescent="0.35">
      <c r="A12" s="391"/>
      <c r="B12" s="312"/>
      <c r="C12" s="314"/>
      <c r="D12" s="81" t="s">
        <v>66</v>
      </c>
      <c r="E12" s="80" t="s">
        <v>13</v>
      </c>
      <c r="F12" s="374"/>
      <c r="G12" s="347"/>
      <c r="H12" s="259"/>
      <c r="I12" s="259"/>
      <c r="J12" s="259"/>
      <c r="K12" s="263"/>
      <c r="L12" s="379"/>
      <c r="M12" s="259"/>
      <c r="N12" s="259"/>
      <c r="O12" s="259"/>
      <c r="P12" s="261"/>
      <c r="Q12" s="259"/>
      <c r="R12" s="350"/>
      <c r="S12" s="355"/>
      <c r="T12" s="361"/>
      <c r="U12" s="366"/>
    </row>
    <row r="13" spans="1:21" s="2" customFormat="1" ht="18" customHeight="1" x14ac:dyDescent="0.3">
      <c r="A13" s="391">
        <v>4</v>
      </c>
      <c r="B13" s="194" t="s">
        <v>229</v>
      </c>
      <c r="C13" s="195" t="s">
        <v>230</v>
      </c>
      <c r="D13" s="101" t="s">
        <v>218</v>
      </c>
      <c r="E13" s="338" t="s">
        <v>324</v>
      </c>
      <c r="F13" s="372">
        <v>9</v>
      </c>
      <c r="G13" s="345">
        <v>10</v>
      </c>
      <c r="H13" s="231">
        <v>9</v>
      </c>
      <c r="I13" s="231">
        <v>9</v>
      </c>
      <c r="J13" s="231">
        <v>8</v>
      </c>
      <c r="K13" s="230">
        <v>9</v>
      </c>
      <c r="L13" s="231">
        <v>9</v>
      </c>
      <c r="M13" s="231">
        <v>9</v>
      </c>
      <c r="N13" s="231">
        <v>9</v>
      </c>
      <c r="O13" s="231">
        <v>9</v>
      </c>
      <c r="P13" s="231">
        <v>9</v>
      </c>
      <c r="Q13" s="231">
        <v>9</v>
      </c>
      <c r="R13" s="348">
        <v>9</v>
      </c>
      <c r="S13" s="354" t="s">
        <v>405</v>
      </c>
      <c r="T13" s="359" t="s">
        <v>366</v>
      </c>
      <c r="U13" s="364" t="s">
        <v>404</v>
      </c>
    </row>
    <row r="14" spans="1:21" s="2" customFormat="1" ht="18" customHeight="1" thickBot="1" x14ac:dyDescent="0.35">
      <c r="A14" s="391"/>
      <c r="B14" s="194"/>
      <c r="C14" s="195"/>
      <c r="D14" s="80" t="s">
        <v>298</v>
      </c>
      <c r="E14" s="80" t="s">
        <v>13</v>
      </c>
      <c r="F14" s="372"/>
      <c r="G14" s="345"/>
      <c r="H14" s="231"/>
      <c r="I14" s="231"/>
      <c r="J14" s="231"/>
      <c r="K14" s="230"/>
      <c r="L14" s="231"/>
      <c r="M14" s="231"/>
      <c r="N14" s="231"/>
      <c r="O14" s="231"/>
      <c r="P14" s="231"/>
      <c r="Q14" s="231"/>
      <c r="R14" s="348"/>
      <c r="S14" s="353"/>
      <c r="T14" s="359"/>
      <c r="U14" s="364"/>
    </row>
    <row r="15" spans="1:21" s="2" customFormat="1" ht="18" customHeight="1" x14ac:dyDescent="0.3">
      <c r="A15" s="391">
        <v>5</v>
      </c>
      <c r="B15" s="194" t="s">
        <v>233</v>
      </c>
      <c r="C15" s="195" t="s">
        <v>234</v>
      </c>
      <c r="D15" s="101" t="s">
        <v>232</v>
      </c>
      <c r="E15" s="338" t="s">
        <v>324</v>
      </c>
      <c r="F15" s="372">
        <v>12</v>
      </c>
      <c r="G15" s="345">
        <v>12</v>
      </c>
      <c r="H15" s="231">
        <v>12</v>
      </c>
      <c r="I15" s="231">
        <v>12</v>
      </c>
      <c r="J15" s="229">
        <v>12</v>
      </c>
      <c r="K15" s="230">
        <v>12</v>
      </c>
      <c r="L15" s="231">
        <v>12</v>
      </c>
      <c r="M15" s="231">
        <v>12</v>
      </c>
      <c r="N15" s="231">
        <v>12</v>
      </c>
      <c r="O15" s="231">
        <v>12</v>
      </c>
      <c r="P15" s="380">
        <v>13</v>
      </c>
      <c r="Q15" s="231">
        <v>12</v>
      </c>
      <c r="R15" s="348">
        <v>12</v>
      </c>
      <c r="S15" s="354" t="s">
        <v>406</v>
      </c>
      <c r="T15" s="359" t="s">
        <v>367</v>
      </c>
      <c r="U15" s="364" t="s">
        <v>407</v>
      </c>
    </row>
    <row r="16" spans="1:21" s="2" customFormat="1" ht="18" customHeight="1" thickBot="1" x14ac:dyDescent="0.35">
      <c r="A16" s="391"/>
      <c r="B16" s="194"/>
      <c r="C16" s="195"/>
      <c r="D16" s="82" t="s">
        <v>70</v>
      </c>
      <c r="E16" s="80" t="s">
        <v>13</v>
      </c>
      <c r="F16" s="372"/>
      <c r="G16" s="345"/>
      <c r="H16" s="231"/>
      <c r="I16" s="231"/>
      <c r="J16" s="229"/>
      <c r="K16" s="230"/>
      <c r="L16" s="231"/>
      <c r="M16" s="231"/>
      <c r="N16" s="231"/>
      <c r="O16" s="231"/>
      <c r="P16" s="380"/>
      <c r="Q16" s="231"/>
      <c r="R16" s="348"/>
      <c r="S16" s="353"/>
      <c r="T16" s="359"/>
      <c r="U16" s="364"/>
    </row>
    <row r="17" spans="1:21" s="2" customFormat="1" ht="18" customHeight="1" x14ac:dyDescent="0.3">
      <c r="A17" s="390">
        <v>6</v>
      </c>
      <c r="B17" s="194" t="s">
        <v>237</v>
      </c>
      <c r="C17" s="195" t="s">
        <v>238</v>
      </c>
      <c r="D17" s="78" t="s">
        <v>218</v>
      </c>
      <c r="E17" s="338" t="s">
        <v>324</v>
      </c>
      <c r="F17" s="372">
        <v>15</v>
      </c>
      <c r="G17" s="345">
        <v>15</v>
      </c>
      <c r="H17" s="231">
        <v>15</v>
      </c>
      <c r="I17" s="231">
        <v>15</v>
      </c>
      <c r="J17" s="231">
        <v>16</v>
      </c>
      <c r="K17" s="343" t="s">
        <v>121</v>
      </c>
      <c r="L17" s="231">
        <v>15</v>
      </c>
      <c r="M17" s="231">
        <v>15</v>
      </c>
      <c r="N17" s="231">
        <v>15</v>
      </c>
      <c r="O17" s="231">
        <v>15</v>
      </c>
      <c r="P17" s="231">
        <v>15</v>
      </c>
      <c r="Q17" s="231">
        <v>15</v>
      </c>
      <c r="R17" s="348">
        <v>15</v>
      </c>
      <c r="S17" s="354">
        <v>24</v>
      </c>
      <c r="T17" s="359" t="s">
        <v>368</v>
      </c>
      <c r="U17" s="364" t="s">
        <v>240</v>
      </c>
    </row>
    <row r="18" spans="1:21" s="2" customFormat="1" ht="18" customHeight="1" thickBot="1" x14ac:dyDescent="0.35">
      <c r="A18" s="390"/>
      <c r="B18" s="194"/>
      <c r="C18" s="195"/>
      <c r="D18" s="79" t="s">
        <v>399</v>
      </c>
      <c r="E18" s="80" t="s">
        <v>13</v>
      </c>
      <c r="F18" s="372"/>
      <c r="G18" s="345"/>
      <c r="H18" s="231"/>
      <c r="I18" s="231"/>
      <c r="J18" s="231"/>
      <c r="K18" s="343"/>
      <c r="L18" s="231"/>
      <c r="M18" s="231"/>
      <c r="N18" s="231"/>
      <c r="O18" s="231"/>
      <c r="P18" s="231"/>
      <c r="Q18" s="231"/>
      <c r="R18" s="348"/>
      <c r="S18" s="355"/>
      <c r="T18" s="359"/>
      <c r="U18" s="364"/>
    </row>
    <row r="19" spans="1:21" s="2" customFormat="1" ht="18" customHeight="1" x14ac:dyDescent="0.3">
      <c r="A19" s="390">
        <v>7</v>
      </c>
      <c r="B19" s="194" t="s">
        <v>348</v>
      </c>
      <c r="C19" s="195" t="s">
        <v>370</v>
      </c>
      <c r="D19" s="101" t="s">
        <v>392</v>
      </c>
      <c r="E19" s="338" t="s">
        <v>324</v>
      </c>
      <c r="F19" s="372">
        <v>18</v>
      </c>
      <c r="G19" s="344">
        <v>18</v>
      </c>
      <c r="H19" s="229">
        <v>18</v>
      </c>
      <c r="I19" s="229">
        <v>18</v>
      </c>
      <c r="J19" s="380">
        <v>19</v>
      </c>
      <c r="K19" s="230">
        <v>19</v>
      </c>
      <c r="L19" s="231">
        <v>18</v>
      </c>
      <c r="M19" s="231">
        <v>18</v>
      </c>
      <c r="N19" s="231">
        <v>18</v>
      </c>
      <c r="O19" s="231">
        <v>19</v>
      </c>
      <c r="P19" s="231">
        <v>18</v>
      </c>
      <c r="Q19" s="229">
        <v>18</v>
      </c>
      <c r="R19" s="348">
        <v>19</v>
      </c>
      <c r="S19" s="354">
        <v>6.7</v>
      </c>
      <c r="T19" s="359" t="s">
        <v>369</v>
      </c>
      <c r="U19" s="364" t="s">
        <v>408</v>
      </c>
    </row>
    <row r="20" spans="1:21" s="2" customFormat="1" ht="18" customHeight="1" thickBot="1" x14ac:dyDescent="0.35">
      <c r="A20" s="390"/>
      <c r="B20" s="194"/>
      <c r="C20" s="195"/>
      <c r="D20" s="79" t="s">
        <v>81</v>
      </c>
      <c r="E20" s="80" t="s">
        <v>13</v>
      </c>
      <c r="F20" s="372"/>
      <c r="G20" s="344"/>
      <c r="H20" s="229"/>
      <c r="I20" s="229"/>
      <c r="J20" s="380"/>
      <c r="K20" s="230"/>
      <c r="L20" s="231"/>
      <c r="M20" s="231"/>
      <c r="N20" s="231"/>
      <c r="O20" s="231"/>
      <c r="P20" s="231"/>
      <c r="Q20" s="229"/>
      <c r="R20" s="348"/>
      <c r="S20" s="355"/>
      <c r="T20" s="359"/>
      <c r="U20" s="364"/>
    </row>
    <row r="21" spans="1:21" s="2" customFormat="1" ht="18" customHeight="1" x14ac:dyDescent="0.3">
      <c r="A21" s="390">
        <v>8</v>
      </c>
      <c r="B21" s="194" t="s">
        <v>245</v>
      </c>
      <c r="C21" s="195" t="s">
        <v>246</v>
      </c>
      <c r="D21" s="101" t="s">
        <v>232</v>
      </c>
      <c r="E21" s="338" t="s">
        <v>324</v>
      </c>
      <c r="F21" s="372">
        <v>20</v>
      </c>
      <c r="G21" s="344">
        <v>20</v>
      </c>
      <c r="H21" s="229">
        <v>21</v>
      </c>
      <c r="I21" s="229">
        <v>21</v>
      </c>
      <c r="J21" s="380">
        <v>21</v>
      </c>
      <c r="K21" s="230">
        <v>20</v>
      </c>
      <c r="L21" s="231">
        <v>20</v>
      </c>
      <c r="M21" s="380">
        <v>21</v>
      </c>
      <c r="N21" s="231">
        <v>20</v>
      </c>
      <c r="O21" s="231">
        <v>20</v>
      </c>
      <c r="P21" s="231">
        <v>20</v>
      </c>
      <c r="Q21" s="229">
        <v>21</v>
      </c>
      <c r="R21" s="348">
        <v>20</v>
      </c>
      <c r="S21" s="356" t="s">
        <v>409</v>
      </c>
      <c r="T21" s="359" t="s">
        <v>410</v>
      </c>
      <c r="U21" s="364">
        <v>8.5250469070000001E-2</v>
      </c>
    </row>
    <row r="22" spans="1:21" s="2" customFormat="1" ht="18" customHeight="1" thickBot="1" x14ac:dyDescent="0.35">
      <c r="A22" s="392"/>
      <c r="B22" s="393"/>
      <c r="C22" s="394"/>
      <c r="D22" s="80" t="s">
        <v>398</v>
      </c>
      <c r="E22" s="80" t="s">
        <v>13</v>
      </c>
      <c r="F22" s="375"/>
      <c r="G22" s="395"/>
      <c r="H22" s="396"/>
      <c r="I22" s="396"/>
      <c r="J22" s="397"/>
      <c r="K22" s="398"/>
      <c r="L22" s="399"/>
      <c r="M22" s="397"/>
      <c r="N22" s="399"/>
      <c r="O22" s="399"/>
      <c r="P22" s="399"/>
      <c r="Q22" s="396"/>
      <c r="R22" s="400"/>
      <c r="S22" s="357"/>
      <c r="T22" s="362"/>
      <c r="U22" s="367"/>
    </row>
    <row r="23" spans="1:21" ht="9" customHeight="1" x14ac:dyDescent="0.3">
      <c r="A23" s="15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21" s="4" customFormat="1" ht="15.95" customHeight="1" x14ac:dyDescent="0.3">
      <c r="A24" s="2"/>
      <c r="B24" s="17" t="s">
        <v>207</v>
      </c>
      <c r="C24" s="10"/>
      <c r="D24" s="2"/>
      <c r="P24" s="10"/>
      <c r="Q24" s="2"/>
      <c r="S24" s="60"/>
    </row>
    <row r="25" spans="1:21" s="4" customFormat="1" ht="15.95" customHeight="1" x14ac:dyDescent="0.3">
      <c r="A25" s="2" t="s">
        <v>208</v>
      </c>
      <c r="B25" s="76" t="s">
        <v>383</v>
      </c>
      <c r="C25" s="76"/>
      <c r="D25" s="76"/>
      <c r="E25" s="76"/>
      <c r="F25" s="77"/>
      <c r="G25" s="77"/>
      <c r="H25" s="77"/>
      <c r="I25" s="77"/>
      <c r="J25" s="77"/>
      <c r="K25" s="77"/>
      <c r="P25" s="10"/>
      <c r="Q25" s="2"/>
      <c r="S25" s="60"/>
    </row>
    <row r="26" spans="1:21" s="4" customFormat="1" ht="30" customHeight="1" x14ac:dyDescent="0.3">
      <c r="A26" s="2" t="s">
        <v>208</v>
      </c>
      <c r="B26" s="191" t="s">
        <v>382</v>
      </c>
      <c r="C26" s="191"/>
      <c r="D26" s="191"/>
      <c r="E26" s="191"/>
      <c r="P26" s="10"/>
      <c r="Q26" s="2"/>
      <c r="S26" s="60"/>
    </row>
    <row r="27" spans="1:21" s="4" customFormat="1" ht="18.75" customHeight="1" x14ac:dyDescent="0.3">
      <c r="A27" s="2"/>
      <c r="B27" s="2"/>
      <c r="C27" s="10"/>
      <c r="D27" s="2"/>
      <c r="P27" s="10"/>
      <c r="Q27" s="2"/>
      <c r="S27" s="60"/>
    </row>
    <row r="28" spans="1:21" s="56" customFormat="1" ht="18" customHeight="1" x14ac:dyDescent="0.3">
      <c r="A28" s="2"/>
      <c r="B28" s="10"/>
      <c r="C28" s="72" t="s">
        <v>211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192" t="s">
        <v>323</v>
      </c>
      <c r="Q28" s="192"/>
      <c r="R28" s="192"/>
      <c r="S28" s="192"/>
      <c r="T28" s="192"/>
      <c r="U28" s="2"/>
    </row>
    <row r="29" spans="1:21" s="56" customFormat="1" ht="18" customHeight="1" x14ac:dyDescent="0.3">
      <c r="A29" s="2"/>
      <c r="B29" s="10"/>
      <c r="C29" s="72" t="s">
        <v>312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192" t="s">
        <v>318</v>
      </c>
      <c r="Q29" s="192"/>
      <c r="R29" s="192"/>
      <c r="S29" s="192"/>
      <c r="T29" s="192"/>
      <c r="U29" s="2"/>
    </row>
    <row r="30" spans="1:21" s="56" customFormat="1" ht="18" customHeight="1" x14ac:dyDescent="0.3">
      <c r="A30" s="2"/>
      <c r="B30" s="10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69"/>
      <c r="U30" s="2"/>
    </row>
    <row r="31" spans="1:21" s="56" customFormat="1" ht="18" customHeight="1" x14ac:dyDescent="0.3">
      <c r="A31" s="2"/>
      <c r="B31" s="10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69"/>
      <c r="U31" s="2"/>
    </row>
    <row r="32" spans="1:21" s="56" customFormat="1" ht="18" customHeight="1" x14ac:dyDescent="0.3">
      <c r="A32" s="2"/>
      <c r="B32" s="10"/>
      <c r="C32" s="72" t="s">
        <v>213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192" t="s">
        <v>329</v>
      </c>
      <c r="Q32" s="192"/>
      <c r="R32" s="192"/>
      <c r="S32" s="192"/>
      <c r="T32" s="192"/>
      <c r="U32" s="2"/>
    </row>
    <row r="33" spans="1:21" s="56" customFormat="1" ht="18" customHeight="1" x14ac:dyDescent="0.3">
      <c r="A33" s="2"/>
      <c r="B33" s="10"/>
      <c r="C33" s="72" t="s">
        <v>314</v>
      </c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192" t="s">
        <v>320</v>
      </c>
      <c r="Q33" s="192"/>
      <c r="R33" s="192"/>
      <c r="S33" s="192"/>
      <c r="T33" s="192"/>
      <c r="U33" s="2"/>
    </row>
    <row r="36" spans="1:21" x14ac:dyDescent="0.3">
      <c r="E36" s="9" t="s">
        <v>221</v>
      </c>
      <c r="F36" s="9">
        <f>COUNTIF(D7:D22,"DEWI")</f>
        <v>0</v>
      </c>
    </row>
    <row r="37" spans="1:21" x14ac:dyDescent="0.3">
      <c r="E37" s="9" t="s">
        <v>218</v>
      </c>
      <c r="F37" s="9">
        <f>COUNTIF(D7:D22,"KASMALIAH")</f>
        <v>2</v>
      </c>
    </row>
    <row r="38" spans="1:21" x14ac:dyDescent="0.3">
      <c r="E38" s="9" t="s">
        <v>232</v>
      </c>
      <c r="F38" s="9">
        <f>COUNTIF(D8:D23,"WIWIN")</f>
        <v>3</v>
      </c>
    </row>
    <row r="39" spans="1:21" x14ac:dyDescent="0.3">
      <c r="E39" s="9" t="s">
        <v>223</v>
      </c>
      <c r="F39" s="9">
        <f>COUNTIF(D8:D24,"SURAHIM")</f>
        <v>0</v>
      </c>
    </row>
    <row r="40" spans="1:21" x14ac:dyDescent="0.3">
      <c r="E40" s="9" t="s">
        <v>226</v>
      </c>
      <c r="F40" s="9">
        <f>COUNTIF(D8:D24,"ANASTASIA")</f>
        <v>0</v>
      </c>
    </row>
  </sheetData>
  <mergeCells count="170">
    <mergeCell ref="A1:U1"/>
    <mergeCell ref="A2:U2"/>
    <mergeCell ref="A3:U3"/>
    <mergeCell ref="A5:A6"/>
    <mergeCell ref="B5:B6"/>
    <mergeCell ref="C5:C6"/>
    <mergeCell ref="D5:D6"/>
    <mergeCell ref="E5:E6"/>
    <mergeCell ref="F5:F6"/>
    <mergeCell ref="G5:R5"/>
    <mergeCell ref="T5:U6"/>
    <mergeCell ref="S5:S6"/>
    <mergeCell ref="A4:C4"/>
    <mergeCell ref="L7:L8"/>
    <mergeCell ref="M7:M8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P7:P8"/>
    <mergeCell ref="Q7:Q8"/>
    <mergeCell ref="P9:P10"/>
    <mergeCell ref="Q9:Q10"/>
    <mergeCell ref="R9:R10"/>
    <mergeCell ref="T9:T10"/>
    <mergeCell ref="U9:U10"/>
    <mergeCell ref="N9:N10"/>
    <mergeCell ref="O9:O10"/>
    <mergeCell ref="R7:R8"/>
    <mergeCell ref="T7:T8"/>
    <mergeCell ref="U7:U8"/>
    <mergeCell ref="N7:N8"/>
    <mergeCell ref="O7:O8"/>
    <mergeCell ref="S7:S8"/>
    <mergeCell ref="S9:S10"/>
    <mergeCell ref="J9:J10"/>
    <mergeCell ref="K9:K10"/>
    <mergeCell ref="L9:L10"/>
    <mergeCell ref="M9:M10"/>
    <mergeCell ref="A9:A10"/>
    <mergeCell ref="B9:B10"/>
    <mergeCell ref="C9:C10"/>
    <mergeCell ref="F9:F10"/>
    <mergeCell ref="G9:G10"/>
    <mergeCell ref="H9:H10"/>
    <mergeCell ref="I9:I10"/>
    <mergeCell ref="K11:K12"/>
    <mergeCell ref="L11:L12"/>
    <mergeCell ref="M11:M12"/>
    <mergeCell ref="R13:R14"/>
    <mergeCell ref="T13:T14"/>
    <mergeCell ref="A11:A12"/>
    <mergeCell ref="B11:B12"/>
    <mergeCell ref="C11:C12"/>
    <mergeCell ref="F11:F12"/>
    <mergeCell ref="G11:G12"/>
    <mergeCell ref="S11:S12"/>
    <mergeCell ref="T15:T16"/>
    <mergeCell ref="U15:U16"/>
    <mergeCell ref="N15:N16"/>
    <mergeCell ref="O15:O16"/>
    <mergeCell ref="S13:S14"/>
    <mergeCell ref="U11:U12"/>
    <mergeCell ref="A13:A14"/>
    <mergeCell ref="B13:B14"/>
    <mergeCell ref="C13:C14"/>
    <mergeCell ref="F13:F14"/>
    <mergeCell ref="G13:G14"/>
    <mergeCell ref="H13:H14"/>
    <mergeCell ref="I13:I14"/>
    <mergeCell ref="J13:J14"/>
    <mergeCell ref="K13:K14"/>
    <mergeCell ref="N11:N12"/>
    <mergeCell ref="O11:O12"/>
    <mergeCell ref="P11:P12"/>
    <mergeCell ref="Q11:Q12"/>
    <mergeCell ref="R11:R12"/>
    <mergeCell ref="T11:T12"/>
    <mergeCell ref="H11:H12"/>
    <mergeCell ref="I11:I12"/>
    <mergeCell ref="J11:J12"/>
    <mergeCell ref="J15:J16"/>
    <mergeCell ref="K15:K16"/>
    <mergeCell ref="L15:L16"/>
    <mergeCell ref="M15:M16"/>
    <mergeCell ref="S15:S16"/>
    <mergeCell ref="S17:S18"/>
    <mergeCell ref="S19:S20"/>
    <mergeCell ref="U13:U14"/>
    <mergeCell ref="A15:A16"/>
    <mergeCell ref="B15:B16"/>
    <mergeCell ref="C15:C16"/>
    <mergeCell ref="F15:F16"/>
    <mergeCell ref="G15:G16"/>
    <mergeCell ref="H15:H16"/>
    <mergeCell ref="I15:I16"/>
    <mergeCell ref="L13:L14"/>
    <mergeCell ref="M13:M14"/>
    <mergeCell ref="N13:N14"/>
    <mergeCell ref="O13:O14"/>
    <mergeCell ref="P13:P14"/>
    <mergeCell ref="Q13:Q14"/>
    <mergeCell ref="P15:P16"/>
    <mergeCell ref="Q15:Q16"/>
    <mergeCell ref="R15:R16"/>
    <mergeCell ref="I17:I18"/>
    <mergeCell ref="J17:J18"/>
    <mergeCell ref="K17:K18"/>
    <mergeCell ref="L17:L18"/>
    <mergeCell ref="M17:M18"/>
    <mergeCell ref="R19:R20"/>
    <mergeCell ref="T19:T20"/>
    <mergeCell ref="A17:A18"/>
    <mergeCell ref="B17:B18"/>
    <mergeCell ref="C17:C18"/>
    <mergeCell ref="F17:F18"/>
    <mergeCell ref="G17:G18"/>
    <mergeCell ref="T21:T22"/>
    <mergeCell ref="U21:U22"/>
    <mergeCell ref="J21:J22"/>
    <mergeCell ref="K21:K22"/>
    <mergeCell ref="L21:L22"/>
    <mergeCell ref="M21:M22"/>
    <mergeCell ref="N21:N22"/>
    <mergeCell ref="U17:U18"/>
    <mergeCell ref="A19:A20"/>
    <mergeCell ref="B19:B20"/>
    <mergeCell ref="C19:C20"/>
    <mergeCell ref="F19:F20"/>
    <mergeCell ref="G19:G20"/>
    <mergeCell ref="H19:H20"/>
    <mergeCell ref="I19:I20"/>
    <mergeCell ref="J19:J20"/>
    <mergeCell ref="K19:K20"/>
    <mergeCell ref="N17:N18"/>
    <mergeCell ref="O17:O18"/>
    <mergeCell ref="P17:P18"/>
    <mergeCell ref="Q17:Q18"/>
    <mergeCell ref="R17:R18"/>
    <mergeCell ref="T17:T18"/>
    <mergeCell ref="H17:H18"/>
    <mergeCell ref="B26:E26"/>
    <mergeCell ref="S21:S22"/>
    <mergeCell ref="P28:T28"/>
    <mergeCell ref="P29:T29"/>
    <mergeCell ref="P32:T32"/>
    <mergeCell ref="P33:T33"/>
    <mergeCell ref="O21:O22"/>
    <mergeCell ref="U19:U20"/>
    <mergeCell ref="A21:A22"/>
    <mergeCell ref="B21:B22"/>
    <mergeCell ref="C21:C22"/>
    <mergeCell ref="F21:F22"/>
    <mergeCell ref="G21:G22"/>
    <mergeCell ref="H21:H22"/>
    <mergeCell ref="I21:I22"/>
    <mergeCell ref="L19:L20"/>
    <mergeCell ref="M19:M20"/>
    <mergeCell ref="N19:N20"/>
    <mergeCell ref="O19:O20"/>
    <mergeCell ref="P19:P20"/>
    <mergeCell ref="Q19:Q20"/>
    <mergeCell ref="P21:P22"/>
    <mergeCell ref="Q21:Q22"/>
    <mergeCell ref="R21:R22"/>
  </mergeCells>
  <pageMargins left="0.51181102362204722" right="1.1023622047244095" top="0.55118110236220474" bottom="0.35433070866141736" header="0.31496062992125984" footer="0.31496062992125984"/>
  <pageSetup paperSize="5" scale="78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1"/>
  <sheetViews>
    <sheetView showGridLines="0" view="pageBreakPreview" topLeftCell="A3" zoomScale="80" zoomScaleNormal="70" zoomScaleSheetLayoutView="80" workbookViewId="0">
      <selection activeCell="I13" sqref="I13:I14"/>
    </sheetView>
  </sheetViews>
  <sheetFormatPr defaultRowHeight="12.75" x14ac:dyDescent="0.2"/>
  <cols>
    <col min="1" max="1" width="5.140625" style="20" customWidth="1"/>
    <col min="2" max="2" width="18.28515625" style="20" customWidth="1"/>
    <col min="3" max="3" width="27.85546875" style="23" customWidth="1"/>
    <col min="4" max="4" width="20" style="23" customWidth="1"/>
    <col min="5" max="5" width="14.140625" style="23" customWidth="1"/>
    <col min="6" max="6" width="8.7109375" style="23" customWidth="1"/>
    <col min="7" max="18" width="8.7109375" style="20" customWidth="1"/>
    <col min="19" max="19" width="10.42578125" style="20" customWidth="1"/>
    <col min="20" max="20" width="16.7109375" style="20" customWidth="1"/>
    <col min="21" max="21" width="17.7109375" style="20" customWidth="1"/>
    <col min="22" max="23" width="8.7109375" style="20" customWidth="1"/>
    <col min="24" max="16384" width="9.140625" style="20"/>
  </cols>
  <sheetData>
    <row r="1" spans="1:21" s="19" customFormat="1" ht="15.75" x14ac:dyDescent="0.25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63"/>
      <c r="T1" s="63"/>
      <c r="U1" s="64"/>
    </row>
    <row r="2" spans="1:21" s="19" customFormat="1" ht="15.75" x14ac:dyDescent="0.25">
      <c r="A2" s="238" t="s">
        <v>316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65"/>
      <c r="T2" s="65"/>
      <c r="U2" s="66"/>
    </row>
    <row r="3" spans="1:21" s="19" customFormat="1" ht="15.75" x14ac:dyDescent="0.25">
      <c r="A3" s="239" t="s">
        <v>393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67"/>
      <c r="T3" s="67"/>
      <c r="U3" s="68"/>
    </row>
    <row r="4" spans="1:21" ht="23.25" customHeight="1" thickBot="1" x14ac:dyDescent="0.25">
      <c r="A4" s="401" t="s">
        <v>411</v>
      </c>
      <c r="B4" s="401"/>
      <c r="C4" s="401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ht="24" customHeight="1" x14ac:dyDescent="0.2">
      <c r="A5" s="241" t="s">
        <v>2</v>
      </c>
      <c r="B5" s="243" t="s">
        <v>3</v>
      </c>
      <c r="C5" s="241" t="s">
        <v>4</v>
      </c>
      <c r="D5" s="243" t="s">
        <v>5</v>
      </c>
      <c r="E5" s="241" t="s">
        <v>6</v>
      </c>
      <c r="F5" s="402" t="s">
        <v>7</v>
      </c>
      <c r="G5" s="245" t="s">
        <v>8</v>
      </c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7"/>
      <c r="S5" s="404" t="s">
        <v>325</v>
      </c>
      <c r="T5" s="225" t="s">
        <v>9</v>
      </c>
      <c r="U5" s="226"/>
    </row>
    <row r="6" spans="1:21" ht="24" customHeight="1" thickBot="1" x14ac:dyDescent="0.25">
      <c r="A6" s="242"/>
      <c r="B6" s="244"/>
      <c r="C6" s="242"/>
      <c r="D6" s="244"/>
      <c r="E6" s="242"/>
      <c r="F6" s="403"/>
      <c r="G6" s="408">
        <v>1</v>
      </c>
      <c r="H6" s="409">
        <v>2</v>
      </c>
      <c r="I6" s="409">
        <v>3</v>
      </c>
      <c r="J6" s="410">
        <v>4</v>
      </c>
      <c r="K6" s="410">
        <v>5</v>
      </c>
      <c r="L6" s="410">
        <v>6</v>
      </c>
      <c r="M6" s="410">
        <v>7</v>
      </c>
      <c r="N6" s="410">
        <v>8</v>
      </c>
      <c r="O6" s="410">
        <v>9</v>
      </c>
      <c r="P6" s="410">
        <v>10</v>
      </c>
      <c r="Q6" s="410">
        <v>11</v>
      </c>
      <c r="R6" s="411">
        <v>12</v>
      </c>
      <c r="S6" s="405"/>
      <c r="T6" s="227"/>
      <c r="U6" s="228"/>
    </row>
    <row r="7" spans="1:21" ht="15.75" customHeight="1" x14ac:dyDescent="0.2">
      <c r="A7" s="412">
        <v>1</v>
      </c>
      <c r="B7" s="385" t="s">
        <v>250</v>
      </c>
      <c r="C7" s="383" t="s">
        <v>251</v>
      </c>
      <c r="D7" s="432" t="s">
        <v>77</v>
      </c>
      <c r="E7" s="118" t="s">
        <v>324</v>
      </c>
      <c r="F7" s="369">
        <v>5</v>
      </c>
      <c r="G7" s="384">
        <v>5</v>
      </c>
      <c r="H7" s="385">
        <v>5</v>
      </c>
      <c r="I7" s="385">
        <v>5</v>
      </c>
      <c r="J7" s="386">
        <v>5</v>
      </c>
      <c r="K7" s="387">
        <v>5</v>
      </c>
      <c r="L7" s="386">
        <v>5</v>
      </c>
      <c r="M7" s="386">
        <v>5</v>
      </c>
      <c r="N7" s="386">
        <v>5</v>
      </c>
      <c r="O7" s="428">
        <v>6</v>
      </c>
      <c r="P7" s="428">
        <v>6</v>
      </c>
      <c r="Q7" s="385">
        <v>5</v>
      </c>
      <c r="R7" s="389">
        <v>5</v>
      </c>
      <c r="S7" s="406">
        <v>26</v>
      </c>
      <c r="T7" s="413" t="s">
        <v>334</v>
      </c>
      <c r="U7" s="414" t="s">
        <v>331</v>
      </c>
    </row>
    <row r="8" spans="1:21" ht="15.75" customHeight="1" thickBot="1" x14ac:dyDescent="0.25">
      <c r="A8" s="415"/>
      <c r="B8" s="229"/>
      <c r="C8" s="195"/>
      <c r="D8" s="83" t="s">
        <v>81</v>
      </c>
      <c r="E8" s="80" t="s">
        <v>13</v>
      </c>
      <c r="F8" s="370"/>
      <c r="G8" s="344"/>
      <c r="H8" s="229"/>
      <c r="I8" s="229"/>
      <c r="J8" s="231"/>
      <c r="K8" s="230"/>
      <c r="L8" s="231"/>
      <c r="M8" s="231"/>
      <c r="N8" s="231"/>
      <c r="O8" s="380"/>
      <c r="P8" s="380"/>
      <c r="Q8" s="229"/>
      <c r="R8" s="348"/>
      <c r="S8" s="407"/>
      <c r="T8" s="351"/>
      <c r="U8" s="416"/>
    </row>
    <row r="9" spans="1:21" ht="15.75" customHeight="1" x14ac:dyDescent="0.2">
      <c r="A9" s="415">
        <v>2</v>
      </c>
      <c r="B9" s="229" t="s">
        <v>254</v>
      </c>
      <c r="C9" s="195" t="s">
        <v>255</v>
      </c>
      <c r="D9" s="434" t="s">
        <v>101</v>
      </c>
      <c r="E9" s="422" t="s">
        <v>324</v>
      </c>
      <c r="F9" s="423">
        <v>6</v>
      </c>
      <c r="G9" s="344">
        <v>6</v>
      </c>
      <c r="H9" s="380">
        <v>7</v>
      </c>
      <c r="I9" s="380">
        <v>7</v>
      </c>
      <c r="J9" s="380">
        <v>7</v>
      </c>
      <c r="K9" s="230">
        <v>6</v>
      </c>
      <c r="L9" s="231">
        <v>6</v>
      </c>
      <c r="M9" s="380">
        <v>9</v>
      </c>
      <c r="N9" s="231">
        <v>6</v>
      </c>
      <c r="O9" s="231">
        <v>6</v>
      </c>
      <c r="P9" s="231">
        <v>6</v>
      </c>
      <c r="Q9" s="229">
        <v>6</v>
      </c>
      <c r="R9" s="348">
        <v>6</v>
      </c>
      <c r="S9" s="407" t="s">
        <v>349</v>
      </c>
      <c r="T9" s="351" t="s">
        <v>285</v>
      </c>
      <c r="U9" s="417">
        <v>8.5350230600999999E-2</v>
      </c>
    </row>
    <row r="10" spans="1:21" ht="15.75" customHeight="1" thickBot="1" x14ac:dyDescent="0.25">
      <c r="A10" s="415"/>
      <c r="B10" s="229"/>
      <c r="C10" s="195"/>
      <c r="D10" s="424" t="s">
        <v>426</v>
      </c>
      <c r="E10" s="425" t="s">
        <v>13</v>
      </c>
      <c r="F10" s="426"/>
      <c r="G10" s="344"/>
      <c r="H10" s="380"/>
      <c r="I10" s="380"/>
      <c r="J10" s="380"/>
      <c r="K10" s="230"/>
      <c r="L10" s="231"/>
      <c r="M10" s="380"/>
      <c r="N10" s="231"/>
      <c r="O10" s="231"/>
      <c r="P10" s="231"/>
      <c r="Q10" s="229"/>
      <c r="R10" s="348"/>
      <c r="S10" s="407"/>
      <c r="T10" s="351"/>
      <c r="U10" s="418"/>
    </row>
    <row r="11" spans="1:21" ht="15.75" customHeight="1" x14ac:dyDescent="0.2">
      <c r="A11" s="415">
        <v>3</v>
      </c>
      <c r="B11" s="229" t="s">
        <v>256</v>
      </c>
      <c r="C11" s="195" t="s">
        <v>257</v>
      </c>
      <c r="D11" s="432" t="s">
        <v>277</v>
      </c>
      <c r="E11" s="118" t="s">
        <v>324</v>
      </c>
      <c r="F11" s="369">
        <v>7</v>
      </c>
      <c r="G11" s="344">
        <v>7</v>
      </c>
      <c r="H11" s="229">
        <v>7</v>
      </c>
      <c r="I11" s="229">
        <v>7</v>
      </c>
      <c r="J11" s="231">
        <v>7</v>
      </c>
      <c r="K11" s="230">
        <v>7</v>
      </c>
      <c r="L11" s="231">
        <v>7</v>
      </c>
      <c r="M11" s="231">
        <v>7</v>
      </c>
      <c r="N11" s="380">
        <v>8</v>
      </c>
      <c r="O11" s="231">
        <v>7</v>
      </c>
      <c r="P11" s="231">
        <v>7</v>
      </c>
      <c r="Q11" s="229">
        <v>7</v>
      </c>
      <c r="R11" s="348">
        <v>7</v>
      </c>
      <c r="S11" s="407" t="s">
        <v>412</v>
      </c>
      <c r="T11" s="351" t="s">
        <v>335</v>
      </c>
      <c r="U11" s="417" t="s">
        <v>336</v>
      </c>
    </row>
    <row r="12" spans="1:21" ht="15.75" customHeight="1" thickBot="1" x14ac:dyDescent="0.25">
      <c r="A12" s="415"/>
      <c r="B12" s="229"/>
      <c r="C12" s="195"/>
      <c r="D12" s="83" t="s">
        <v>427</v>
      </c>
      <c r="E12" s="80" t="s">
        <v>13</v>
      </c>
      <c r="F12" s="370"/>
      <c r="G12" s="344"/>
      <c r="H12" s="229"/>
      <c r="I12" s="229"/>
      <c r="J12" s="231"/>
      <c r="K12" s="230"/>
      <c r="L12" s="231"/>
      <c r="M12" s="231"/>
      <c r="N12" s="380"/>
      <c r="O12" s="231"/>
      <c r="P12" s="231"/>
      <c r="Q12" s="229"/>
      <c r="R12" s="348"/>
      <c r="S12" s="407"/>
      <c r="T12" s="351"/>
      <c r="U12" s="418"/>
    </row>
    <row r="13" spans="1:21" ht="15.75" customHeight="1" x14ac:dyDescent="0.2">
      <c r="A13" s="415">
        <v>4</v>
      </c>
      <c r="B13" s="229" t="s">
        <v>258</v>
      </c>
      <c r="C13" s="195" t="s">
        <v>259</v>
      </c>
      <c r="D13" s="434" t="s">
        <v>275</v>
      </c>
      <c r="E13" s="422" t="s">
        <v>324</v>
      </c>
      <c r="F13" s="423">
        <v>8</v>
      </c>
      <c r="G13" s="344">
        <v>8</v>
      </c>
      <c r="H13" s="229">
        <v>8</v>
      </c>
      <c r="I13" s="229">
        <v>8</v>
      </c>
      <c r="J13" s="231">
        <v>8</v>
      </c>
      <c r="K13" s="436">
        <v>9</v>
      </c>
      <c r="L13" s="231">
        <v>8</v>
      </c>
      <c r="M13" s="231">
        <v>8</v>
      </c>
      <c r="N13" s="231">
        <v>8</v>
      </c>
      <c r="O13" s="231">
        <v>8</v>
      </c>
      <c r="P13" s="229">
        <v>8</v>
      </c>
      <c r="Q13" s="229">
        <v>8</v>
      </c>
      <c r="R13" s="348">
        <v>8</v>
      </c>
      <c r="S13" s="407" t="s">
        <v>339</v>
      </c>
      <c r="T13" s="351" t="s">
        <v>413</v>
      </c>
      <c r="U13" s="417">
        <v>81257485652</v>
      </c>
    </row>
    <row r="14" spans="1:21" ht="15.75" customHeight="1" thickBot="1" x14ac:dyDescent="0.25">
      <c r="A14" s="415"/>
      <c r="B14" s="229"/>
      <c r="C14" s="195"/>
      <c r="D14" s="424" t="s">
        <v>113</v>
      </c>
      <c r="E14" s="425" t="s">
        <v>13</v>
      </c>
      <c r="F14" s="426"/>
      <c r="G14" s="344"/>
      <c r="H14" s="229"/>
      <c r="I14" s="229"/>
      <c r="J14" s="231"/>
      <c r="K14" s="436"/>
      <c r="L14" s="231"/>
      <c r="M14" s="231"/>
      <c r="N14" s="231"/>
      <c r="O14" s="231"/>
      <c r="P14" s="229"/>
      <c r="Q14" s="229"/>
      <c r="R14" s="348"/>
      <c r="S14" s="407"/>
      <c r="T14" s="351"/>
      <c r="U14" s="418"/>
    </row>
    <row r="15" spans="1:21" ht="15.75" customHeight="1" x14ac:dyDescent="0.2">
      <c r="A15" s="415">
        <v>5</v>
      </c>
      <c r="B15" s="229" t="s">
        <v>260</v>
      </c>
      <c r="C15" s="195" t="s">
        <v>261</v>
      </c>
      <c r="D15" s="433" t="s">
        <v>275</v>
      </c>
      <c r="E15" s="118" t="s">
        <v>324</v>
      </c>
      <c r="F15" s="369">
        <v>10</v>
      </c>
      <c r="G15" s="344">
        <v>10</v>
      </c>
      <c r="H15" s="229">
        <v>10</v>
      </c>
      <c r="I15" s="229">
        <v>10</v>
      </c>
      <c r="J15" s="380">
        <v>11</v>
      </c>
      <c r="K15" s="230">
        <v>10</v>
      </c>
      <c r="L15" s="231">
        <v>10</v>
      </c>
      <c r="M15" s="380">
        <v>11</v>
      </c>
      <c r="N15" s="231">
        <v>10</v>
      </c>
      <c r="O15" s="231">
        <v>10</v>
      </c>
      <c r="P15" s="231">
        <v>10</v>
      </c>
      <c r="Q15" s="229">
        <v>10</v>
      </c>
      <c r="R15" s="348">
        <v>10</v>
      </c>
      <c r="S15" s="407" t="s">
        <v>350</v>
      </c>
      <c r="T15" s="351" t="s">
        <v>414</v>
      </c>
      <c r="U15" s="417">
        <v>8.5845134980999993E-2</v>
      </c>
    </row>
    <row r="16" spans="1:21" ht="15.75" customHeight="1" thickBot="1" x14ac:dyDescent="0.25">
      <c r="A16" s="415"/>
      <c r="B16" s="229"/>
      <c r="C16" s="195"/>
      <c r="D16" s="83" t="s">
        <v>428</v>
      </c>
      <c r="E16" s="80" t="s">
        <v>13</v>
      </c>
      <c r="F16" s="370"/>
      <c r="G16" s="344"/>
      <c r="H16" s="229"/>
      <c r="I16" s="229"/>
      <c r="J16" s="380"/>
      <c r="K16" s="230"/>
      <c r="L16" s="231"/>
      <c r="M16" s="380"/>
      <c r="N16" s="231"/>
      <c r="O16" s="231"/>
      <c r="P16" s="231"/>
      <c r="Q16" s="229"/>
      <c r="R16" s="348"/>
      <c r="S16" s="407"/>
      <c r="T16" s="351"/>
      <c r="U16" s="418"/>
    </row>
    <row r="17" spans="1:21" ht="15.75" customHeight="1" x14ac:dyDescent="0.2">
      <c r="A17" s="415">
        <v>6</v>
      </c>
      <c r="B17" s="229" t="s">
        <v>262</v>
      </c>
      <c r="C17" s="195" t="s">
        <v>263</v>
      </c>
      <c r="D17" s="432" t="s">
        <v>101</v>
      </c>
      <c r="E17" s="118" t="s">
        <v>324</v>
      </c>
      <c r="F17" s="369">
        <v>11</v>
      </c>
      <c r="G17" s="344">
        <v>11</v>
      </c>
      <c r="H17" s="229">
        <v>11</v>
      </c>
      <c r="I17" s="229">
        <v>11</v>
      </c>
      <c r="J17" s="229">
        <v>11</v>
      </c>
      <c r="K17" s="230">
        <v>11</v>
      </c>
      <c r="L17" s="231">
        <v>11</v>
      </c>
      <c r="M17" s="231">
        <v>11</v>
      </c>
      <c r="N17" s="231">
        <v>11</v>
      </c>
      <c r="O17" s="380">
        <v>12</v>
      </c>
      <c r="P17" s="231">
        <v>11</v>
      </c>
      <c r="Q17" s="229">
        <v>11</v>
      </c>
      <c r="R17" s="437">
        <v>12</v>
      </c>
      <c r="S17" s="407" t="s">
        <v>351</v>
      </c>
      <c r="T17" s="351" t="s">
        <v>415</v>
      </c>
      <c r="U17" s="417">
        <v>8.5389000707000007E-2</v>
      </c>
    </row>
    <row r="18" spans="1:21" ht="15.75" customHeight="1" thickBot="1" x14ac:dyDescent="0.25">
      <c r="A18" s="415"/>
      <c r="B18" s="229"/>
      <c r="C18" s="195"/>
      <c r="D18" s="84" t="s">
        <v>429</v>
      </c>
      <c r="E18" s="80" t="s">
        <v>13</v>
      </c>
      <c r="F18" s="370"/>
      <c r="G18" s="344"/>
      <c r="H18" s="229"/>
      <c r="I18" s="229"/>
      <c r="J18" s="229"/>
      <c r="K18" s="230"/>
      <c r="L18" s="231"/>
      <c r="M18" s="231"/>
      <c r="N18" s="231"/>
      <c r="O18" s="380"/>
      <c r="P18" s="231"/>
      <c r="Q18" s="229"/>
      <c r="R18" s="437"/>
      <c r="S18" s="407"/>
      <c r="T18" s="351"/>
      <c r="U18" s="418"/>
    </row>
    <row r="19" spans="1:21" ht="15.75" customHeight="1" x14ac:dyDescent="0.2">
      <c r="A19" s="415">
        <v>7</v>
      </c>
      <c r="B19" s="229" t="s">
        <v>264</v>
      </c>
      <c r="C19" s="195" t="s">
        <v>265</v>
      </c>
      <c r="D19" s="432" t="s">
        <v>321</v>
      </c>
      <c r="E19" s="118" t="s">
        <v>324</v>
      </c>
      <c r="F19" s="369">
        <v>12</v>
      </c>
      <c r="G19" s="344">
        <v>12</v>
      </c>
      <c r="H19" s="229">
        <v>12</v>
      </c>
      <c r="I19" s="229">
        <v>12</v>
      </c>
      <c r="J19" s="231">
        <v>12</v>
      </c>
      <c r="K19" s="230">
        <v>12</v>
      </c>
      <c r="L19" s="380">
        <v>13</v>
      </c>
      <c r="M19" s="231">
        <v>12</v>
      </c>
      <c r="N19" s="231">
        <v>12</v>
      </c>
      <c r="O19" s="231">
        <v>12</v>
      </c>
      <c r="P19" s="229">
        <v>12</v>
      </c>
      <c r="Q19" s="229">
        <v>12</v>
      </c>
      <c r="R19" s="348">
        <v>12</v>
      </c>
      <c r="S19" s="407" t="s">
        <v>352</v>
      </c>
      <c r="T19" s="351" t="s">
        <v>416</v>
      </c>
      <c r="U19" s="417" t="s">
        <v>417</v>
      </c>
    </row>
    <row r="20" spans="1:21" ht="15.75" customHeight="1" thickBot="1" x14ac:dyDescent="0.25">
      <c r="A20" s="415"/>
      <c r="B20" s="229"/>
      <c r="C20" s="195"/>
      <c r="D20" s="83" t="s">
        <v>430</v>
      </c>
      <c r="E20" s="80" t="s">
        <v>13</v>
      </c>
      <c r="F20" s="370"/>
      <c r="G20" s="344"/>
      <c r="H20" s="229"/>
      <c r="I20" s="229"/>
      <c r="J20" s="231"/>
      <c r="K20" s="230"/>
      <c r="L20" s="380"/>
      <c r="M20" s="231"/>
      <c r="N20" s="231"/>
      <c r="O20" s="231"/>
      <c r="P20" s="229"/>
      <c r="Q20" s="229"/>
      <c r="R20" s="348"/>
      <c r="S20" s="407"/>
      <c r="T20" s="351"/>
      <c r="U20" s="418"/>
    </row>
    <row r="21" spans="1:21" ht="15.75" customHeight="1" x14ac:dyDescent="0.2">
      <c r="A21" s="415">
        <v>8</v>
      </c>
      <c r="B21" s="229" t="s">
        <v>266</v>
      </c>
      <c r="C21" s="195" t="s">
        <v>267</v>
      </c>
      <c r="D21" s="432" t="s">
        <v>73</v>
      </c>
      <c r="E21" s="118" t="s">
        <v>324</v>
      </c>
      <c r="F21" s="369">
        <v>14</v>
      </c>
      <c r="G21" s="344">
        <v>14</v>
      </c>
      <c r="H21" s="229">
        <v>14</v>
      </c>
      <c r="I21" s="229">
        <v>14</v>
      </c>
      <c r="J21" s="232">
        <v>14</v>
      </c>
      <c r="K21" s="230">
        <v>14</v>
      </c>
      <c r="L21" s="231">
        <v>14</v>
      </c>
      <c r="M21" s="231">
        <v>14</v>
      </c>
      <c r="N21" s="380">
        <v>15</v>
      </c>
      <c r="O21" s="231">
        <v>14</v>
      </c>
      <c r="P21" s="231">
        <v>14</v>
      </c>
      <c r="Q21" s="229">
        <v>14</v>
      </c>
      <c r="R21" s="348">
        <v>14</v>
      </c>
      <c r="S21" s="407" t="s">
        <v>340</v>
      </c>
      <c r="T21" s="351" t="s">
        <v>333</v>
      </c>
      <c r="U21" s="417" t="s">
        <v>332</v>
      </c>
    </row>
    <row r="22" spans="1:21" ht="15.75" customHeight="1" thickBot="1" x14ac:dyDescent="0.25">
      <c r="A22" s="415"/>
      <c r="B22" s="229"/>
      <c r="C22" s="195"/>
      <c r="D22" s="84" t="s">
        <v>431</v>
      </c>
      <c r="E22" s="80" t="s">
        <v>13</v>
      </c>
      <c r="F22" s="370"/>
      <c r="G22" s="344"/>
      <c r="H22" s="229"/>
      <c r="I22" s="229"/>
      <c r="J22" s="232"/>
      <c r="K22" s="230"/>
      <c r="L22" s="231"/>
      <c r="M22" s="231"/>
      <c r="N22" s="380"/>
      <c r="O22" s="231"/>
      <c r="P22" s="231"/>
      <c r="Q22" s="229"/>
      <c r="R22" s="348"/>
      <c r="S22" s="407"/>
      <c r="T22" s="351"/>
      <c r="U22" s="418"/>
    </row>
    <row r="23" spans="1:21" ht="15.75" customHeight="1" x14ac:dyDescent="0.2">
      <c r="A23" s="415">
        <v>9</v>
      </c>
      <c r="B23" s="229" t="s">
        <v>268</v>
      </c>
      <c r="C23" s="195" t="s">
        <v>269</v>
      </c>
      <c r="D23" s="432" t="s">
        <v>232</v>
      </c>
      <c r="E23" s="118" t="s">
        <v>324</v>
      </c>
      <c r="F23" s="369">
        <v>15</v>
      </c>
      <c r="G23" s="344">
        <v>15</v>
      </c>
      <c r="H23" s="229">
        <v>15</v>
      </c>
      <c r="I23" s="229">
        <v>15</v>
      </c>
      <c r="J23" s="380">
        <v>16</v>
      </c>
      <c r="K23" s="436">
        <v>14</v>
      </c>
      <c r="L23" s="231">
        <v>15</v>
      </c>
      <c r="M23" s="231">
        <v>15</v>
      </c>
      <c r="N23" s="231">
        <v>15</v>
      </c>
      <c r="O23" s="231">
        <v>15</v>
      </c>
      <c r="P23" s="231">
        <v>15</v>
      </c>
      <c r="Q23" s="229">
        <v>15</v>
      </c>
      <c r="R23" s="348">
        <v>15</v>
      </c>
      <c r="S23" s="407">
        <v>20</v>
      </c>
      <c r="T23" s="351" t="s">
        <v>337</v>
      </c>
      <c r="U23" s="417" t="s">
        <v>338</v>
      </c>
    </row>
    <row r="24" spans="1:21" ht="15.75" customHeight="1" thickBot="1" x14ac:dyDescent="0.25">
      <c r="A24" s="415"/>
      <c r="B24" s="229"/>
      <c r="C24" s="195"/>
      <c r="D24" s="427" t="s">
        <v>298</v>
      </c>
      <c r="E24" s="80" t="s">
        <v>13</v>
      </c>
      <c r="F24" s="370"/>
      <c r="G24" s="344"/>
      <c r="H24" s="229"/>
      <c r="I24" s="229"/>
      <c r="J24" s="380"/>
      <c r="K24" s="436"/>
      <c r="L24" s="231"/>
      <c r="M24" s="231"/>
      <c r="N24" s="231"/>
      <c r="O24" s="231"/>
      <c r="P24" s="231"/>
      <c r="Q24" s="229"/>
      <c r="R24" s="348"/>
      <c r="S24" s="407"/>
      <c r="T24" s="351"/>
      <c r="U24" s="418"/>
    </row>
    <row r="25" spans="1:21" ht="15.75" customHeight="1" x14ac:dyDescent="0.2">
      <c r="A25" s="415">
        <v>10</v>
      </c>
      <c r="B25" s="229" t="s">
        <v>270</v>
      </c>
      <c r="C25" s="195" t="s">
        <v>271</v>
      </c>
      <c r="D25" s="432" t="s">
        <v>321</v>
      </c>
      <c r="E25" s="118" t="s">
        <v>324</v>
      </c>
      <c r="F25" s="369">
        <v>16</v>
      </c>
      <c r="G25" s="435">
        <v>17</v>
      </c>
      <c r="H25" s="229">
        <v>16</v>
      </c>
      <c r="I25" s="229">
        <v>16</v>
      </c>
      <c r="J25" s="229">
        <v>16</v>
      </c>
      <c r="K25" s="429">
        <v>16</v>
      </c>
      <c r="L25" s="231">
        <v>16</v>
      </c>
      <c r="M25" s="231">
        <v>16</v>
      </c>
      <c r="N25" s="231">
        <v>16</v>
      </c>
      <c r="O25" s="231">
        <v>16</v>
      </c>
      <c r="P25" s="231">
        <v>16</v>
      </c>
      <c r="Q25" s="380">
        <v>17</v>
      </c>
      <c r="R25" s="348">
        <v>16</v>
      </c>
      <c r="S25" s="407">
        <v>10.11</v>
      </c>
      <c r="T25" s="351" t="s">
        <v>418</v>
      </c>
      <c r="U25" s="417" t="s">
        <v>419</v>
      </c>
    </row>
    <row r="26" spans="1:21" ht="15.75" customHeight="1" thickBot="1" x14ac:dyDescent="0.25">
      <c r="A26" s="415"/>
      <c r="B26" s="229"/>
      <c r="C26" s="195"/>
      <c r="D26" s="84" t="s">
        <v>432</v>
      </c>
      <c r="E26" s="80" t="s">
        <v>13</v>
      </c>
      <c r="F26" s="370"/>
      <c r="G26" s="435"/>
      <c r="H26" s="229"/>
      <c r="I26" s="229"/>
      <c r="J26" s="229"/>
      <c r="K26" s="429"/>
      <c r="L26" s="231"/>
      <c r="M26" s="231"/>
      <c r="N26" s="231"/>
      <c r="O26" s="231"/>
      <c r="P26" s="231"/>
      <c r="Q26" s="380"/>
      <c r="R26" s="348"/>
      <c r="S26" s="407"/>
      <c r="T26" s="351"/>
      <c r="U26" s="418"/>
    </row>
    <row r="27" spans="1:21" ht="15.75" customHeight="1" x14ac:dyDescent="0.2">
      <c r="A27" s="415">
        <v>11</v>
      </c>
      <c r="B27" s="229" t="s">
        <v>272</v>
      </c>
      <c r="C27" s="195" t="s">
        <v>273</v>
      </c>
      <c r="D27" s="432" t="s">
        <v>110</v>
      </c>
      <c r="E27" s="118" t="s">
        <v>324</v>
      </c>
      <c r="F27" s="369">
        <v>19</v>
      </c>
      <c r="G27" s="344">
        <v>19</v>
      </c>
      <c r="H27" s="229">
        <v>19</v>
      </c>
      <c r="I27" s="229">
        <v>19</v>
      </c>
      <c r="J27" s="229">
        <v>19</v>
      </c>
      <c r="K27" s="230">
        <v>19</v>
      </c>
      <c r="L27" s="229">
        <v>19</v>
      </c>
      <c r="M27" s="231">
        <v>19</v>
      </c>
      <c r="N27" s="231">
        <v>19</v>
      </c>
      <c r="O27" s="231">
        <v>19</v>
      </c>
      <c r="P27" s="231">
        <v>19</v>
      </c>
      <c r="Q27" s="229">
        <v>19</v>
      </c>
      <c r="R27" s="348">
        <v>19</v>
      </c>
      <c r="S27" s="430" t="s">
        <v>420</v>
      </c>
      <c r="T27" s="351" t="s">
        <v>421</v>
      </c>
      <c r="U27" s="417" t="s">
        <v>422</v>
      </c>
    </row>
    <row r="28" spans="1:21" ht="15.75" customHeight="1" thickBot="1" x14ac:dyDescent="0.25">
      <c r="A28" s="415"/>
      <c r="B28" s="229"/>
      <c r="C28" s="195"/>
      <c r="D28" s="84" t="s">
        <v>433</v>
      </c>
      <c r="E28" s="80" t="s">
        <v>13</v>
      </c>
      <c r="F28" s="370"/>
      <c r="G28" s="344"/>
      <c r="H28" s="229"/>
      <c r="I28" s="229"/>
      <c r="J28" s="229"/>
      <c r="K28" s="230"/>
      <c r="L28" s="229"/>
      <c r="M28" s="231"/>
      <c r="N28" s="231"/>
      <c r="O28" s="231"/>
      <c r="P28" s="231"/>
      <c r="Q28" s="229"/>
      <c r="R28" s="348"/>
      <c r="S28" s="430"/>
      <c r="T28" s="351"/>
      <c r="U28" s="418"/>
    </row>
    <row r="29" spans="1:21" ht="15.75" customHeight="1" x14ac:dyDescent="0.2">
      <c r="A29" s="415">
        <v>12</v>
      </c>
      <c r="B29" s="229" t="s">
        <v>330</v>
      </c>
      <c r="C29" s="195" t="s">
        <v>362</v>
      </c>
      <c r="D29" s="434" t="s">
        <v>275</v>
      </c>
      <c r="E29" s="422" t="s">
        <v>324</v>
      </c>
      <c r="F29" s="423">
        <v>20</v>
      </c>
      <c r="G29" s="344">
        <v>20</v>
      </c>
      <c r="H29" s="380">
        <v>21</v>
      </c>
      <c r="I29" s="380">
        <v>21</v>
      </c>
      <c r="J29" s="229">
        <v>20</v>
      </c>
      <c r="K29" s="230">
        <v>20</v>
      </c>
      <c r="L29" s="231">
        <v>20</v>
      </c>
      <c r="M29" s="231">
        <v>20</v>
      </c>
      <c r="N29" s="231">
        <v>20</v>
      </c>
      <c r="O29" s="231">
        <v>20</v>
      </c>
      <c r="P29" s="231">
        <v>20</v>
      </c>
      <c r="Q29" s="380">
        <v>21</v>
      </c>
      <c r="R29" s="348">
        <v>20</v>
      </c>
      <c r="S29" s="430" t="s">
        <v>423</v>
      </c>
      <c r="T29" s="351" t="s">
        <v>424</v>
      </c>
      <c r="U29" s="417" t="s">
        <v>425</v>
      </c>
    </row>
    <row r="30" spans="1:21" ht="15.75" customHeight="1" thickBot="1" x14ac:dyDescent="0.25">
      <c r="A30" s="419"/>
      <c r="B30" s="396"/>
      <c r="C30" s="394"/>
      <c r="D30" s="119" t="s">
        <v>434</v>
      </c>
      <c r="E30" s="80" t="s">
        <v>13</v>
      </c>
      <c r="F30" s="370"/>
      <c r="G30" s="395"/>
      <c r="H30" s="397"/>
      <c r="I30" s="397"/>
      <c r="J30" s="396"/>
      <c r="K30" s="398"/>
      <c r="L30" s="399"/>
      <c r="M30" s="399"/>
      <c r="N30" s="399"/>
      <c r="O30" s="399"/>
      <c r="P30" s="399"/>
      <c r="Q30" s="397"/>
      <c r="R30" s="400"/>
      <c r="S30" s="431"/>
      <c r="T30" s="420"/>
      <c r="U30" s="421"/>
    </row>
    <row r="31" spans="1:21" ht="12.75" customHeight="1" x14ac:dyDescent="0.2">
      <c r="A31" s="21"/>
      <c r="B31" s="21"/>
      <c r="C31" s="22"/>
      <c r="D31" s="22"/>
      <c r="E31" s="22"/>
      <c r="F31" s="22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21" s="4" customFormat="1" ht="15.95" customHeight="1" x14ac:dyDescent="0.3">
      <c r="A32" s="2"/>
      <c r="B32" s="6" t="s">
        <v>207</v>
      </c>
      <c r="C32" s="3"/>
      <c r="D32" s="1"/>
      <c r="P32" s="3"/>
      <c r="Q32" s="1"/>
    </row>
    <row r="33" spans="1:21" s="4" customFormat="1" ht="15.95" customHeight="1" x14ac:dyDescent="0.3">
      <c r="A33" s="7" t="s">
        <v>208</v>
      </c>
      <c r="B33" s="1" t="s">
        <v>249</v>
      </c>
      <c r="C33" s="3"/>
      <c r="D33" s="1"/>
      <c r="P33" s="3"/>
      <c r="Q33" s="1"/>
    </row>
    <row r="34" spans="1:21" s="4" customFormat="1" ht="15.95" customHeight="1" x14ac:dyDescent="0.3">
      <c r="A34" s="7" t="s">
        <v>208</v>
      </c>
      <c r="B34" s="8" t="s">
        <v>210</v>
      </c>
      <c r="C34" s="3"/>
      <c r="D34" s="1"/>
      <c r="P34" s="3"/>
      <c r="Q34" s="1"/>
    </row>
    <row r="35" spans="1:21" s="4" customFormat="1" ht="7.5" customHeight="1" x14ac:dyDescent="0.3">
      <c r="A35" s="7"/>
      <c r="B35" s="8"/>
      <c r="C35" s="3"/>
      <c r="D35" s="1"/>
      <c r="P35" s="3"/>
      <c r="Q35" s="1"/>
    </row>
    <row r="36" spans="1:21" s="56" customFormat="1" ht="18" customHeight="1" x14ac:dyDescent="0.3">
      <c r="A36" s="2"/>
      <c r="B36" s="10"/>
      <c r="C36" s="75" t="s">
        <v>211</v>
      </c>
      <c r="D36" s="75"/>
      <c r="E36" s="75"/>
      <c r="F36" s="75"/>
      <c r="G36" s="75"/>
      <c r="H36" s="75"/>
      <c r="I36" s="75"/>
      <c r="J36" s="75"/>
      <c r="K36" s="75"/>
      <c r="L36" s="75"/>
      <c r="M36" s="224" t="s">
        <v>323</v>
      </c>
      <c r="N36" s="224"/>
      <c r="O36" s="224"/>
      <c r="P36" s="224"/>
      <c r="Q36" s="224"/>
      <c r="R36" s="73"/>
      <c r="S36" s="74"/>
      <c r="T36" s="2"/>
      <c r="U36" s="2"/>
    </row>
    <row r="37" spans="1:21" s="56" customFormat="1" ht="18" customHeight="1" x14ac:dyDescent="0.3">
      <c r="A37" s="2"/>
      <c r="B37" s="10"/>
      <c r="C37" s="75" t="s">
        <v>312</v>
      </c>
      <c r="D37" s="75"/>
      <c r="E37" s="75"/>
      <c r="F37" s="75"/>
      <c r="G37" s="75"/>
      <c r="H37" s="75"/>
      <c r="I37" s="75"/>
      <c r="J37" s="75"/>
      <c r="K37" s="75"/>
      <c r="L37" s="75"/>
      <c r="M37" s="224" t="s">
        <v>318</v>
      </c>
      <c r="N37" s="224"/>
      <c r="O37" s="224"/>
      <c r="P37" s="224"/>
      <c r="Q37" s="224"/>
      <c r="R37" s="73"/>
      <c r="S37" s="74"/>
      <c r="T37" s="2"/>
      <c r="U37" s="2"/>
    </row>
    <row r="38" spans="1:21" s="56" customFormat="1" ht="18" customHeight="1" x14ac:dyDescent="0.3">
      <c r="A38" s="2"/>
      <c r="B38" s="10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3"/>
      <c r="S38" s="74"/>
      <c r="T38" s="2"/>
      <c r="U38" s="2"/>
    </row>
    <row r="39" spans="1:21" s="56" customFormat="1" ht="18" customHeight="1" x14ac:dyDescent="0.3">
      <c r="A39" s="2"/>
      <c r="B39" s="10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3"/>
      <c r="S39" s="74"/>
      <c r="T39" s="2"/>
      <c r="U39" s="2"/>
    </row>
    <row r="40" spans="1:21" s="56" customFormat="1" ht="18" customHeight="1" x14ac:dyDescent="0.3">
      <c r="A40" s="2"/>
      <c r="B40" s="10"/>
      <c r="C40" s="75" t="s">
        <v>213</v>
      </c>
      <c r="D40" s="75"/>
      <c r="E40" s="75"/>
      <c r="F40" s="75"/>
      <c r="G40" s="75"/>
      <c r="H40" s="75"/>
      <c r="I40" s="75"/>
      <c r="J40" s="75"/>
      <c r="K40" s="75"/>
      <c r="L40" s="75"/>
      <c r="M40" s="224" t="s">
        <v>328</v>
      </c>
      <c r="N40" s="224"/>
      <c r="O40" s="224"/>
      <c r="P40" s="224"/>
      <c r="Q40" s="224"/>
      <c r="R40" s="73"/>
      <c r="S40" s="74"/>
      <c r="T40" s="2"/>
      <c r="U40" s="2"/>
    </row>
    <row r="41" spans="1:21" s="56" customFormat="1" ht="18" customHeight="1" x14ac:dyDescent="0.3">
      <c r="A41" s="2"/>
      <c r="B41" s="10"/>
      <c r="C41" s="75" t="s">
        <v>314</v>
      </c>
      <c r="D41" s="75"/>
      <c r="E41" s="75"/>
      <c r="F41" s="75"/>
      <c r="G41" s="75"/>
      <c r="H41" s="75"/>
      <c r="I41" s="75"/>
      <c r="J41" s="75"/>
      <c r="K41" s="75"/>
      <c r="L41" s="75"/>
      <c r="M41" s="224" t="s">
        <v>320</v>
      </c>
      <c r="N41" s="224"/>
      <c r="O41" s="224"/>
      <c r="P41" s="224"/>
      <c r="Q41" s="224"/>
      <c r="R41" s="73"/>
      <c r="S41" s="74"/>
      <c r="T41" s="2"/>
      <c r="U41" s="2"/>
    </row>
  </sheetData>
  <mergeCells count="245"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R5"/>
    <mergeCell ref="A4:C4"/>
    <mergeCell ref="O7:O8"/>
    <mergeCell ref="P7:P8"/>
    <mergeCell ref="Q7:Q8"/>
    <mergeCell ref="R7:R8"/>
    <mergeCell ref="A9:A10"/>
    <mergeCell ref="B9:B10"/>
    <mergeCell ref="C9:C10"/>
    <mergeCell ref="F9:F10"/>
    <mergeCell ref="G9:G10"/>
    <mergeCell ref="H9:H10"/>
    <mergeCell ref="I7:I8"/>
    <mergeCell ref="J7:J8"/>
    <mergeCell ref="K7:K8"/>
    <mergeCell ref="L7:L8"/>
    <mergeCell ref="M7:M8"/>
    <mergeCell ref="N7:N8"/>
    <mergeCell ref="A7:A8"/>
    <mergeCell ref="B7:B8"/>
    <mergeCell ref="C7:C8"/>
    <mergeCell ref="F7:F8"/>
    <mergeCell ref="G7:G8"/>
    <mergeCell ref="H7:H8"/>
    <mergeCell ref="O9:O10"/>
    <mergeCell ref="P9:P10"/>
    <mergeCell ref="I11:I12"/>
    <mergeCell ref="J11:J12"/>
    <mergeCell ref="K11:K12"/>
    <mergeCell ref="Q9:Q10"/>
    <mergeCell ref="R9:R10"/>
    <mergeCell ref="A11:A12"/>
    <mergeCell ref="B11:B12"/>
    <mergeCell ref="C11:C12"/>
    <mergeCell ref="F11:F12"/>
    <mergeCell ref="G11:G12"/>
    <mergeCell ref="H11:H12"/>
    <mergeCell ref="I9:I10"/>
    <mergeCell ref="J9:J10"/>
    <mergeCell ref="K9:K10"/>
    <mergeCell ref="L9:L10"/>
    <mergeCell ref="M9:M10"/>
    <mergeCell ref="N9:N10"/>
    <mergeCell ref="O11:O12"/>
    <mergeCell ref="P11:P12"/>
    <mergeCell ref="Q11:Q12"/>
    <mergeCell ref="R11:R12"/>
    <mergeCell ref="L11:L12"/>
    <mergeCell ref="M11:M12"/>
    <mergeCell ref="N11:N12"/>
    <mergeCell ref="P13:P14"/>
    <mergeCell ref="Q13:Q14"/>
    <mergeCell ref="R13:R14"/>
    <mergeCell ref="A15:A16"/>
    <mergeCell ref="B15:B16"/>
    <mergeCell ref="C15:C16"/>
    <mergeCell ref="F15:F16"/>
    <mergeCell ref="G15:G16"/>
    <mergeCell ref="H15:H16"/>
    <mergeCell ref="I13:I14"/>
    <mergeCell ref="J13:J14"/>
    <mergeCell ref="K13:K14"/>
    <mergeCell ref="L13:L14"/>
    <mergeCell ref="M13:M14"/>
    <mergeCell ref="N13:N14"/>
    <mergeCell ref="O15:O16"/>
    <mergeCell ref="P15:P16"/>
    <mergeCell ref="Q15:Q16"/>
    <mergeCell ref="R15:R16"/>
    <mergeCell ref="L15:L16"/>
    <mergeCell ref="M15:M16"/>
    <mergeCell ref="N15:N16"/>
    <mergeCell ref="A13:A14"/>
    <mergeCell ref="B13:B14"/>
    <mergeCell ref="C17:C18"/>
    <mergeCell ref="F17:F18"/>
    <mergeCell ref="G17:G18"/>
    <mergeCell ref="H17:H18"/>
    <mergeCell ref="I15:I16"/>
    <mergeCell ref="J15:J16"/>
    <mergeCell ref="K15:K16"/>
    <mergeCell ref="O13:O14"/>
    <mergeCell ref="C13:C14"/>
    <mergeCell ref="F13:F14"/>
    <mergeCell ref="G13:G14"/>
    <mergeCell ref="H13:H14"/>
    <mergeCell ref="O17:O18"/>
    <mergeCell ref="P17:P18"/>
    <mergeCell ref="Q17:Q18"/>
    <mergeCell ref="R17:R18"/>
    <mergeCell ref="A19:A20"/>
    <mergeCell ref="B19:B20"/>
    <mergeCell ref="C19:C20"/>
    <mergeCell ref="F19:F20"/>
    <mergeCell ref="G19:G20"/>
    <mergeCell ref="H19:H20"/>
    <mergeCell ref="I17:I18"/>
    <mergeCell ref="J17:J18"/>
    <mergeCell ref="K17:K18"/>
    <mergeCell ref="L17:L18"/>
    <mergeCell ref="M17:M18"/>
    <mergeCell ref="N17:N18"/>
    <mergeCell ref="O19:O20"/>
    <mergeCell ref="P19:P20"/>
    <mergeCell ref="Q19:Q20"/>
    <mergeCell ref="R19:R20"/>
    <mergeCell ref="L19:L20"/>
    <mergeCell ref="M19:M20"/>
    <mergeCell ref="N19:N20"/>
    <mergeCell ref="A17:A18"/>
    <mergeCell ref="B17:B18"/>
    <mergeCell ref="F21:F22"/>
    <mergeCell ref="G21:G22"/>
    <mergeCell ref="H21:H22"/>
    <mergeCell ref="I19:I20"/>
    <mergeCell ref="J19:J20"/>
    <mergeCell ref="K19:K20"/>
    <mergeCell ref="I23:I24"/>
    <mergeCell ref="J23:J24"/>
    <mergeCell ref="K23:K24"/>
    <mergeCell ref="Q21:Q22"/>
    <mergeCell ref="R21:R22"/>
    <mergeCell ref="A23:A24"/>
    <mergeCell ref="B23:B24"/>
    <mergeCell ref="C23:C24"/>
    <mergeCell ref="F23:F24"/>
    <mergeCell ref="G23:G24"/>
    <mergeCell ref="H23:H24"/>
    <mergeCell ref="I21:I22"/>
    <mergeCell ref="J21:J22"/>
    <mergeCell ref="K21:K22"/>
    <mergeCell ref="L21:L22"/>
    <mergeCell ref="M21:M22"/>
    <mergeCell ref="N21:N22"/>
    <mergeCell ref="O23:O24"/>
    <mergeCell ref="P23:P24"/>
    <mergeCell ref="Q23:Q24"/>
    <mergeCell ref="R23:R24"/>
    <mergeCell ref="L23:L24"/>
    <mergeCell ref="M23:M24"/>
    <mergeCell ref="N23:N24"/>
    <mergeCell ref="A21:A22"/>
    <mergeCell ref="B21:B22"/>
    <mergeCell ref="C21:C22"/>
    <mergeCell ref="A29:A30"/>
    <mergeCell ref="B29:B30"/>
    <mergeCell ref="C29:C30"/>
    <mergeCell ref="F29:F30"/>
    <mergeCell ref="G29:G30"/>
    <mergeCell ref="H29:H30"/>
    <mergeCell ref="I25:I26"/>
    <mergeCell ref="J25:J26"/>
    <mergeCell ref="K25:K26"/>
    <mergeCell ref="A25:A26"/>
    <mergeCell ref="B25:B26"/>
    <mergeCell ref="C25:C26"/>
    <mergeCell ref="F25:F26"/>
    <mergeCell ref="G25:G26"/>
    <mergeCell ref="H25:H26"/>
    <mergeCell ref="A27:A28"/>
    <mergeCell ref="B27:B28"/>
    <mergeCell ref="C27:C28"/>
    <mergeCell ref="F27:F28"/>
    <mergeCell ref="G27:G28"/>
    <mergeCell ref="H27:H28"/>
    <mergeCell ref="I27:I28"/>
    <mergeCell ref="J27:J28"/>
    <mergeCell ref="K27:K28"/>
    <mergeCell ref="S5:S6"/>
    <mergeCell ref="T5:U6"/>
    <mergeCell ref="T7:T8"/>
    <mergeCell ref="U7:U8"/>
    <mergeCell ref="U9:U10"/>
    <mergeCell ref="Q29:Q30"/>
    <mergeCell ref="R29:R30"/>
    <mergeCell ref="I29:I30"/>
    <mergeCell ref="J29:J30"/>
    <mergeCell ref="K29:K30"/>
    <mergeCell ref="L29:L30"/>
    <mergeCell ref="M29:M30"/>
    <mergeCell ref="N29:N30"/>
    <mergeCell ref="O25:O26"/>
    <mergeCell ref="P25:P26"/>
    <mergeCell ref="Q25:Q26"/>
    <mergeCell ref="R25:R26"/>
    <mergeCell ref="L25:L26"/>
    <mergeCell ref="M25:M26"/>
    <mergeCell ref="N25:N26"/>
    <mergeCell ref="O29:O30"/>
    <mergeCell ref="P29:P30"/>
    <mergeCell ref="O21:O22"/>
    <mergeCell ref="P21:P22"/>
    <mergeCell ref="T29:T30"/>
    <mergeCell ref="U25:U26"/>
    <mergeCell ref="U29:U30"/>
    <mergeCell ref="U19:U20"/>
    <mergeCell ref="U21:U22"/>
    <mergeCell ref="U23:U24"/>
    <mergeCell ref="U11:U12"/>
    <mergeCell ref="U13:U14"/>
    <mergeCell ref="U15:U16"/>
    <mergeCell ref="U17:U18"/>
    <mergeCell ref="U27:U28"/>
    <mergeCell ref="M36:Q36"/>
    <mergeCell ref="M37:Q37"/>
    <mergeCell ref="M40:Q40"/>
    <mergeCell ref="M41:Q41"/>
    <mergeCell ref="S7:S8"/>
    <mergeCell ref="S9:S10"/>
    <mergeCell ref="T9:T10"/>
    <mergeCell ref="S11:S12"/>
    <mergeCell ref="T11:T12"/>
    <mergeCell ref="S13:S14"/>
    <mergeCell ref="T13:T14"/>
    <mergeCell ref="S15:S16"/>
    <mergeCell ref="T15:T16"/>
    <mergeCell ref="S17:S18"/>
    <mergeCell ref="T17:T18"/>
    <mergeCell ref="S19:S20"/>
    <mergeCell ref="T19:T20"/>
    <mergeCell ref="S21:S22"/>
    <mergeCell ref="T21:T22"/>
    <mergeCell ref="S23:S24"/>
    <mergeCell ref="T23:T24"/>
    <mergeCell ref="S25:S26"/>
    <mergeCell ref="T25:T26"/>
    <mergeCell ref="S29:S30"/>
  </mergeCells>
  <printOptions horizontalCentered="1"/>
  <pageMargins left="0.70866141732283472" right="1.299212598425197" top="0.35433070866141736" bottom="0.35433070866141736" header="0.31496062992125984" footer="0.31496062992125984"/>
  <pageSetup paperSize="5" scale="70" orientation="landscape" horizontalDpi="4294967293" r:id="rId1"/>
  <colBreaks count="2" manualBreakCount="2">
    <brk id="18" max="49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3"/>
  <sheetViews>
    <sheetView showGridLines="0" view="pageBreakPreview" topLeftCell="A4" zoomScale="80" zoomScaleNormal="100" zoomScaleSheetLayoutView="80" workbookViewId="0">
      <selection activeCell="D22" sqref="D22"/>
    </sheetView>
  </sheetViews>
  <sheetFormatPr defaultRowHeight="12.75" x14ac:dyDescent="0.3"/>
  <cols>
    <col min="1" max="1" width="4.28515625" style="2" customWidth="1"/>
    <col min="2" max="2" width="15.7109375" style="3" customWidth="1"/>
    <col min="3" max="3" width="26.42578125" style="3" customWidth="1"/>
    <col min="4" max="4" width="17.5703125" style="3" customWidth="1"/>
    <col min="5" max="5" width="17.42578125" style="3" customWidth="1"/>
    <col min="6" max="6" width="10.140625" style="1" customWidth="1"/>
    <col min="7" max="18" width="7.7109375" style="4" customWidth="1"/>
    <col min="19" max="19" width="7.7109375" style="60" customWidth="1"/>
    <col min="20" max="20" width="14.140625" style="2" customWidth="1"/>
    <col min="21" max="21" width="15.85546875" style="1" customWidth="1"/>
    <col min="22" max="16384" width="9.140625" style="1"/>
  </cols>
  <sheetData>
    <row r="1" spans="1:21" s="29" customFormat="1" ht="18" x14ac:dyDescent="0.3">
      <c r="A1" s="180" t="s">
        <v>215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2"/>
    </row>
    <row r="2" spans="1:21" s="29" customFormat="1" ht="18" x14ac:dyDescent="0.3">
      <c r="A2" s="183" t="s">
        <v>282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5"/>
    </row>
    <row r="3" spans="1:21" s="29" customFormat="1" ht="14.25" customHeight="1" thickBot="1" x14ac:dyDescent="0.35">
      <c r="A3" s="186" t="s">
        <v>393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8"/>
    </row>
    <row r="4" spans="1:21" s="29" customFormat="1" ht="24.75" customHeight="1" thickBot="1" x14ac:dyDescent="0.35">
      <c r="A4" s="438" t="s">
        <v>435</v>
      </c>
      <c r="B4" s="438"/>
      <c r="C4" s="438"/>
      <c r="D4" s="30"/>
      <c r="E4" s="30"/>
      <c r="F4" s="3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3"/>
    </row>
    <row r="5" spans="1:21" s="34" customFormat="1" ht="23.25" customHeight="1" x14ac:dyDescent="0.3">
      <c r="A5" s="268" t="s">
        <v>2</v>
      </c>
      <c r="B5" s="270" t="s">
        <v>3</v>
      </c>
      <c r="C5" s="272" t="s">
        <v>4</v>
      </c>
      <c r="D5" s="211" t="s">
        <v>5</v>
      </c>
      <c r="E5" s="213" t="s">
        <v>6</v>
      </c>
      <c r="F5" s="270" t="s">
        <v>7</v>
      </c>
      <c r="G5" s="274" t="s">
        <v>8</v>
      </c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6"/>
      <c r="S5" s="281" t="s">
        <v>325</v>
      </c>
      <c r="T5" s="277" t="s">
        <v>9</v>
      </c>
      <c r="U5" s="278"/>
    </row>
    <row r="6" spans="1:21" s="34" customFormat="1" ht="11.25" customHeight="1" thickBot="1" x14ac:dyDescent="0.35">
      <c r="A6" s="269"/>
      <c r="B6" s="271"/>
      <c r="C6" s="273"/>
      <c r="D6" s="212"/>
      <c r="E6" s="214"/>
      <c r="F6" s="271"/>
      <c r="G6" s="97">
        <v>1</v>
      </c>
      <c r="H6" s="96">
        <v>2</v>
      </c>
      <c r="I6" s="96">
        <v>3</v>
      </c>
      <c r="J6" s="95">
        <v>4</v>
      </c>
      <c r="K6" s="95">
        <v>5</v>
      </c>
      <c r="L6" s="95">
        <v>6</v>
      </c>
      <c r="M6" s="95">
        <v>7</v>
      </c>
      <c r="N6" s="95">
        <v>8</v>
      </c>
      <c r="O6" s="95">
        <v>9</v>
      </c>
      <c r="P6" s="95">
        <v>10</v>
      </c>
      <c r="Q6" s="95">
        <v>11</v>
      </c>
      <c r="R6" s="98">
        <v>12</v>
      </c>
      <c r="S6" s="282"/>
      <c r="T6" s="279"/>
      <c r="U6" s="280"/>
    </row>
    <row r="7" spans="1:21" s="2" customFormat="1" ht="18" customHeight="1" x14ac:dyDescent="0.3">
      <c r="A7" s="452">
        <v>1</v>
      </c>
      <c r="B7" s="453" t="s">
        <v>22</v>
      </c>
      <c r="C7" s="454" t="s">
        <v>23</v>
      </c>
      <c r="D7" s="85" t="s">
        <v>45</v>
      </c>
      <c r="E7" s="439" t="s">
        <v>324</v>
      </c>
      <c r="F7" s="445">
        <v>4</v>
      </c>
      <c r="G7" s="455">
        <v>4</v>
      </c>
      <c r="H7" s="456">
        <v>4</v>
      </c>
      <c r="I7" s="456">
        <v>4</v>
      </c>
      <c r="J7" s="457">
        <v>4</v>
      </c>
      <c r="K7" s="458">
        <v>4</v>
      </c>
      <c r="L7" s="456">
        <v>4</v>
      </c>
      <c r="M7" s="456">
        <v>4</v>
      </c>
      <c r="N7" s="456">
        <v>4</v>
      </c>
      <c r="O7" s="456">
        <v>5</v>
      </c>
      <c r="P7" s="456">
        <v>4</v>
      </c>
      <c r="Q7" s="456">
        <v>4</v>
      </c>
      <c r="R7" s="456">
        <v>5</v>
      </c>
      <c r="S7" s="459">
        <v>24</v>
      </c>
      <c r="T7" s="478" t="s">
        <v>436</v>
      </c>
      <c r="U7" s="460" t="s">
        <v>26</v>
      </c>
    </row>
    <row r="8" spans="1:21" s="2" customFormat="1" ht="18" customHeight="1" thickBot="1" x14ac:dyDescent="0.35">
      <c r="A8" s="461"/>
      <c r="B8" s="312"/>
      <c r="C8" s="314"/>
      <c r="D8" s="86" t="s">
        <v>461</v>
      </c>
      <c r="E8" s="440" t="s">
        <v>13</v>
      </c>
      <c r="F8" s="449"/>
      <c r="G8" s="347"/>
      <c r="H8" s="259"/>
      <c r="I8" s="259"/>
      <c r="J8" s="261"/>
      <c r="K8" s="263"/>
      <c r="L8" s="259"/>
      <c r="M8" s="259"/>
      <c r="N8" s="259"/>
      <c r="O8" s="259"/>
      <c r="P8" s="259"/>
      <c r="Q8" s="259"/>
      <c r="R8" s="259"/>
      <c r="S8" s="254"/>
      <c r="T8" s="479"/>
      <c r="U8" s="462"/>
    </row>
    <row r="9" spans="1:21" s="2" customFormat="1" ht="18" customHeight="1" x14ac:dyDescent="0.3">
      <c r="A9" s="463">
        <v>2</v>
      </c>
      <c r="B9" s="304" t="s">
        <v>99</v>
      </c>
      <c r="C9" s="195" t="s">
        <v>100</v>
      </c>
      <c r="D9" s="85" t="s">
        <v>63</v>
      </c>
      <c r="E9" s="439" t="s">
        <v>324</v>
      </c>
      <c r="F9" s="448">
        <v>11</v>
      </c>
      <c r="G9" s="345">
        <v>11</v>
      </c>
      <c r="H9" s="231">
        <v>11</v>
      </c>
      <c r="I9" s="229">
        <v>11</v>
      </c>
      <c r="J9" s="229">
        <v>11</v>
      </c>
      <c r="K9" s="230">
        <v>11</v>
      </c>
      <c r="L9" s="231">
        <v>11</v>
      </c>
      <c r="M9" s="231">
        <v>11</v>
      </c>
      <c r="N9" s="231">
        <v>11</v>
      </c>
      <c r="O9" s="229">
        <v>12</v>
      </c>
      <c r="P9" s="231">
        <v>11</v>
      </c>
      <c r="Q9" s="231">
        <v>11</v>
      </c>
      <c r="R9" s="229">
        <v>12</v>
      </c>
      <c r="S9" s="249">
        <v>16</v>
      </c>
      <c r="T9" s="257" t="s">
        <v>437</v>
      </c>
      <c r="U9" s="417" t="s">
        <v>438</v>
      </c>
    </row>
    <row r="10" spans="1:21" s="2" customFormat="1" ht="18" customHeight="1" thickBot="1" x14ac:dyDescent="0.35">
      <c r="A10" s="463"/>
      <c r="B10" s="304"/>
      <c r="C10" s="195"/>
      <c r="D10" s="88" t="s">
        <v>49</v>
      </c>
      <c r="E10" s="440" t="s">
        <v>13</v>
      </c>
      <c r="F10" s="446"/>
      <c r="G10" s="345"/>
      <c r="H10" s="231"/>
      <c r="I10" s="229"/>
      <c r="J10" s="229"/>
      <c r="K10" s="230"/>
      <c r="L10" s="231"/>
      <c r="M10" s="231"/>
      <c r="N10" s="231"/>
      <c r="O10" s="229"/>
      <c r="P10" s="231"/>
      <c r="Q10" s="231"/>
      <c r="R10" s="229"/>
      <c r="S10" s="250"/>
      <c r="T10" s="257"/>
      <c r="U10" s="417"/>
    </row>
    <row r="11" spans="1:21" s="2" customFormat="1" ht="18" customHeight="1" x14ac:dyDescent="0.3">
      <c r="A11" s="464">
        <v>3</v>
      </c>
      <c r="B11" s="304" t="s">
        <v>104</v>
      </c>
      <c r="C11" s="195" t="s">
        <v>105</v>
      </c>
      <c r="D11" s="85" t="s">
        <v>394</v>
      </c>
      <c r="E11" s="439" t="s">
        <v>324</v>
      </c>
      <c r="F11" s="450">
        <v>11</v>
      </c>
      <c r="G11" s="345">
        <v>11</v>
      </c>
      <c r="H11" s="231">
        <v>11</v>
      </c>
      <c r="I11" s="229">
        <v>11</v>
      </c>
      <c r="J11" s="229">
        <v>11</v>
      </c>
      <c r="K11" s="230">
        <v>11</v>
      </c>
      <c r="L11" s="231">
        <v>11</v>
      </c>
      <c r="M11" s="231">
        <v>11</v>
      </c>
      <c r="N11" s="231">
        <v>11</v>
      </c>
      <c r="O11" s="229">
        <v>12</v>
      </c>
      <c r="P11" s="231">
        <v>11</v>
      </c>
      <c r="Q11" s="231">
        <v>11</v>
      </c>
      <c r="R11" s="229">
        <v>12</v>
      </c>
      <c r="S11" s="249" t="s">
        <v>353</v>
      </c>
      <c r="T11" s="257" t="s">
        <v>106</v>
      </c>
      <c r="U11" s="417" t="s">
        <v>107</v>
      </c>
    </row>
    <row r="12" spans="1:21" s="2" customFormat="1" ht="18" customHeight="1" thickBot="1" x14ac:dyDescent="0.35">
      <c r="A12" s="464"/>
      <c r="B12" s="304"/>
      <c r="C12" s="195"/>
      <c r="D12" s="86" t="s">
        <v>427</v>
      </c>
      <c r="E12" s="440" t="s">
        <v>13</v>
      </c>
      <c r="F12" s="447"/>
      <c r="G12" s="345"/>
      <c r="H12" s="231"/>
      <c r="I12" s="229"/>
      <c r="J12" s="229"/>
      <c r="K12" s="230"/>
      <c r="L12" s="231"/>
      <c r="M12" s="231"/>
      <c r="N12" s="231"/>
      <c r="O12" s="229"/>
      <c r="P12" s="231"/>
      <c r="Q12" s="231"/>
      <c r="R12" s="229"/>
      <c r="S12" s="250"/>
      <c r="T12" s="257"/>
      <c r="U12" s="417"/>
    </row>
    <row r="13" spans="1:21" s="2" customFormat="1" ht="18" customHeight="1" x14ac:dyDescent="0.3">
      <c r="A13" s="463">
        <v>4</v>
      </c>
      <c r="B13" s="304" t="s">
        <v>129</v>
      </c>
      <c r="C13" s="195" t="s">
        <v>130</v>
      </c>
      <c r="D13" s="85" t="s">
        <v>10</v>
      </c>
      <c r="E13" s="439" t="s">
        <v>324</v>
      </c>
      <c r="F13" s="448">
        <v>13</v>
      </c>
      <c r="G13" s="444">
        <v>13</v>
      </c>
      <c r="H13" s="231">
        <v>14</v>
      </c>
      <c r="I13" s="231">
        <v>14</v>
      </c>
      <c r="J13" s="229">
        <v>13</v>
      </c>
      <c r="K13" s="230">
        <v>13</v>
      </c>
      <c r="L13" s="231">
        <v>13</v>
      </c>
      <c r="M13" s="229">
        <v>13</v>
      </c>
      <c r="N13" s="231">
        <v>13</v>
      </c>
      <c r="O13" s="231">
        <v>13</v>
      </c>
      <c r="P13" s="231">
        <v>13</v>
      </c>
      <c r="Q13" s="231">
        <v>14</v>
      </c>
      <c r="R13" s="231">
        <v>13</v>
      </c>
      <c r="S13" s="251" t="s">
        <v>439</v>
      </c>
      <c r="T13" s="257" t="s">
        <v>440</v>
      </c>
      <c r="U13" s="417" t="s">
        <v>371</v>
      </c>
    </row>
    <row r="14" spans="1:21" s="2" customFormat="1" ht="18" customHeight="1" thickBot="1" x14ac:dyDescent="0.35">
      <c r="A14" s="463"/>
      <c r="B14" s="304"/>
      <c r="C14" s="195"/>
      <c r="D14" s="90" t="s">
        <v>462</v>
      </c>
      <c r="E14" s="440" t="s">
        <v>13</v>
      </c>
      <c r="F14" s="446"/>
      <c r="G14" s="444"/>
      <c r="H14" s="231"/>
      <c r="I14" s="231"/>
      <c r="J14" s="229"/>
      <c r="K14" s="230"/>
      <c r="L14" s="231"/>
      <c r="M14" s="229"/>
      <c r="N14" s="231"/>
      <c r="O14" s="231"/>
      <c r="P14" s="231"/>
      <c r="Q14" s="231"/>
      <c r="R14" s="231"/>
      <c r="S14" s="252"/>
      <c r="T14" s="257"/>
      <c r="U14" s="417"/>
    </row>
    <row r="15" spans="1:21" s="2" customFormat="1" ht="18" customHeight="1" x14ac:dyDescent="0.3">
      <c r="A15" s="465">
        <v>5</v>
      </c>
      <c r="B15" s="311" t="s">
        <v>354</v>
      </c>
      <c r="C15" s="313" t="s">
        <v>149</v>
      </c>
      <c r="D15" s="85" t="s">
        <v>38</v>
      </c>
      <c r="E15" s="439" t="s">
        <v>324</v>
      </c>
      <c r="F15" s="445">
        <v>17</v>
      </c>
      <c r="G15" s="346">
        <v>17</v>
      </c>
      <c r="H15" s="258">
        <v>17</v>
      </c>
      <c r="I15" s="258">
        <v>17</v>
      </c>
      <c r="J15" s="260">
        <v>18</v>
      </c>
      <c r="K15" s="262">
        <v>17</v>
      </c>
      <c r="L15" s="258">
        <v>17</v>
      </c>
      <c r="M15" s="258">
        <v>18</v>
      </c>
      <c r="N15" s="258">
        <v>18</v>
      </c>
      <c r="O15" s="258">
        <v>17</v>
      </c>
      <c r="P15" s="260">
        <v>17</v>
      </c>
      <c r="Q15" s="258">
        <v>17</v>
      </c>
      <c r="R15" s="258">
        <v>17</v>
      </c>
      <c r="S15" s="251" t="s">
        <v>441</v>
      </c>
      <c r="T15" s="266" t="s">
        <v>150</v>
      </c>
      <c r="U15" s="466" t="s">
        <v>442</v>
      </c>
    </row>
    <row r="16" spans="1:21" s="2" customFormat="1" ht="18" customHeight="1" thickBot="1" x14ac:dyDescent="0.35">
      <c r="A16" s="461"/>
      <c r="B16" s="312"/>
      <c r="C16" s="314"/>
      <c r="D16" s="86" t="s">
        <v>431</v>
      </c>
      <c r="E16" s="440" t="s">
        <v>13</v>
      </c>
      <c r="F16" s="449"/>
      <c r="G16" s="347"/>
      <c r="H16" s="259"/>
      <c r="I16" s="259"/>
      <c r="J16" s="261"/>
      <c r="K16" s="263"/>
      <c r="L16" s="259"/>
      <c r="M16" s="259"/>
      <c r="N16" s="259"/>
      <c r="O16" s="259"/>
      <c r="P16" s="261"/>
      <c r="Q16" s="259"/>
      <c r="R16" s="259"/>
      <c r="S16" s="252"/>
      <c r="T16" s="267"/>
      <c r="U16" s="467"/>
    </row>
    <row r="17" spans="1:21" s="2" customFormat="1" ht="18" customHeight="1" x14ac:dyDescent="0.3">
      <c r="A17" s="468">
        <v>6</v>
      </c>
      <c r="B17" s="304" t="s">
        <v>355</v>
      </c>
      <c r="C17" s="195" t="s">
        <v>153</v>
      </c>
      <c r="D17" s="85" t="s">
        <v>63</v>
      </c>
      <c r="E17" s="441" t="s">
        <v>324</v>
      </c>
      <c r="F17" s="450">
        <v>17</v>
      </c>
      <c r="G17" s="345">
        <v>17</v>
      </c>
      <c r="H17" s="231">
        <v>17</v>
      </c>
      <c r="I17" s="231">
        <v>17</v>
      </c>
      <c r="J17" s="229">
        <v>18</v>
      </c>
      <c r="K17" s="230">
        <v>17</v>
      </c>
      <c r="L17" s="231">
        <v>17</v>
      </c>
      <c r="M17" s="231">
        <v>18</v>
      </c>
      <c r="N17" s="231">
        <v>18</v>
      </c>
      <c r="O17" s="231">
        <v>17</v>
      </c>
      <c r="P17" s="229">
        <v>17</v>
      </c>
      <c r="Q17" s="231">
        <v>17</v>
      </c>
      <c r="R17" s="231">
        <v>17</v>
      </c>
      <c r="S17" s="251" t="s">
        <v>356</v>
      </c>
      <c r="T17" s="257" t="s">
        <v>154</v>
      </c>
      <c r="U17" s="417" t="s">
        <v>155</v>
      </c>
    </row>
    <row r="18" spans="1:21" s="2" customFormat="1" ht="18" customHeight="1" thickBot="1" x14ac:dyDescent="0.35">
      <c r="A18" s="468"/>
      <c r="B18" s="304"/>
      <c r="C18" s="195"/>
      <c r="D18" s="91" t="s">
        <v>463</v>
      </c>
      <c r="E18" s="442" t="s">
        <v>13</v>
      </c>
      <c r="F18" s="447"/>
      <c r="G18" s="345"/>
      <c r="H18" s="231"/>
      <c r="I18" s="231"/>
      <c r="J18" s="229"/>
      <c r="K18" s="230"/>
      <c r="L18" s="231"/>
      <c r="M18" s="231"/>
      <c r="N18" s="231"/>
      <c r="O18" s="231"/>
      <c r="P18" s="229"/>
      <c r="Q18" s="231"/>
      <c r="R18" s="231"/>
      <c r="S18" s="252"/>
      <c r="T18" s="257"/>
      <c r="U18" s="417"/>
    </row>
    <row r="19" spans="1:21" s="2" customFormat="1" ht="18" customHeight="1" x14ac:dyDescent="0.3">
      <c r="A19" s="469">
        <v>7</v>
      </c>
      <c r="B19" s="304" t="s">
        <v>165</v>
      </c>
      <c r="C19" s="195" t="s">
        <v>166</v>
      </c>
      <c r="D19" s="85" t="s">
        <v>60</v>
      </c>
      <c r="E19" s="439" t="s">
        <v>324</v>
      </c>
      <c r="F19" s="448">
        <v>19</v>
      </c>
      <c r="G19" s="345">
        <v>19</v>
      </c>
      <c r="H19" s="231">
        <v>19</v>
      </c>
      <c r="I19" s="231">
        <v>19</v>
      </c>
      <c r="J19" s="229">
        <v>19</v>
      </c>
      <c r="K19" s="230">
        <v>19</v>
      </c>
      <c r="L19" s="231">
        <v>20</v>
      </c>
      <c r="M19" s="231">
        <v>19</v>
      </c>
      <c r="N19" s="231">
        <v>19</v>
      </c>
      <c r="O19" s="231">
        <v>19</v>
      </c>
      <c r="P19" s="231">
        <v>19</v>
      </c>
      <c r="Q19" s="231">
        <v>19</v>
      </c>
      <c r="R19" s="231">
        <v>19</v>
      </c>
      <c r="S19" s="251" t="s">
        <v>357</v>
      </c>
      <c r="T19" s="451" t="s">
        <v>444</v>
      </c>
      <c r="U19" s="417" t="s">
        <v>443</v>
      </c>
    </row>
    <row r="20" spans="1:21" s="2" customFormat="1" ht="18" customHeight="1" thickBot="1" x14ac:dyDescent="0.35">
      <c r="A20" s="469"/>
      <c r="B20" s="304"/>
      <c r="C20" s="195"/>
      <c r="D20" s="91" t="s">
        <v>296</v>
      </c>
      <c r="E20" s="440" t="s">
        <v>13</v>
      </c>
      <c r="F20" s="446"/>
      <c r="G20" s="345"/>
      <c r="H20" s="231"/>
      <c r="I20" s="231"/>
      <c r="J20" s="229"/>
      <c r="K20" s="230"/>
      <c r="L20" s="231"/>
      <c r="M20" s="231"/>
      <c r="N20" s="231"/>
      <c r="O20" s="231"/>
      <c r="P20" s="231"/>
      <c r="Q20" s="231"/>
      <c r="R20" s="231"/>
      <c r="S20" s="252"/>
      <c r="T20" s="257"/>
      <c r="U20" s="417"/>
    </row>
    <row r="21" spans="1:21" s="102" customFormat="1" ht="18" customHeight="1" x14ac:dyDescent="0.3">
      <c r="A21" s="468">
        <v>8</v>
      </c>
      <c r="B21" s="304" t="s">
        <v>169</v>
      </c>
      <c r="C21" s="195" t="s">
        <v>170</v>
      </c>
      <c r="D21" s="103" t="s">
        <v>394</v>
      </c>
      <c r="E21" s="443" t="s">
        <v>324</v>
      </c>
      <c r="F21" s="450">
        <v>21</v>
      </c>
      <c r="G21" s="345">
        <v>21</v>
      </c>
      <c r="H21" s="231">
        <v>21</v>
      </c>
      <c r="I21" s="231">
        <v>21</v>
      </c>
      <c r="J21" s="229">
        <v>21</v>
      </c>
      <c r="K21" s="230">
        <v>21</v>
      </c>
      <c r="L21" s="231">
        <v>21</v>
      </c>
      <c r="M21" s="231">
        <v>21</v>
      </c>
      <c r="N21" s="231">
        <v>22</v>
      </c>
      <c r="O21" s="231">
        <v>21</v>
      </c>
      <c r="P21" s="231">
        <v>21</v>
      </c>
      <c r="Q21" s="231">
        <v>22</v>
      </c>
      <c r="R21" s="231">
        <v>21</v>
      </c>
      <c r="S21" s="253">
        <v>20</v>
      </c>
      <c r="T21" s="257" t="s">
        <v>445</v>
      </c>
      <c r="U21" s="417" t="s">
        <v>446</v>
      </c>
    </row>
    <row r="22" spans="1:21" s="2" customFormat="1" ht="18" customHeight="1" thickBot="1" x14ac:dyDescent="0.35">
      <c r="A22" s="468"/>
      <c r="B22" s="304"/>
      <c r="C22" s="195"/>
      <c r="D22" s="91" t="s">
        <v>70</v>
      </c>
      <c r="E22" s="440" t="s">
        <v>13</v>
      </c>
      <c r="F22" s="447"/>
      <c r="G22" s="345"/>
      <c r="H22" s="231"/>
      <c r="I22" s="231"/>
      <c r="J22" s="229"/>
      <c r="K22" s="230"/>
      <c r="L22" s="231"/>
      <c r="M22" s="231"/>
      <c r="N22" s="231"/>
      <c r="O22" s="231"/>
      <c r="P22" s="231"/>
      <c r="Q22" s="231"/>
      <c r="R22" s="231"/>
      <c r="S22" s="254"/>
      <c r="T22" s="257"/>
      <c r="U22" s="417"/>
    </row>
    <row r="23" spans="1:21" s="2" customFormat="1" ht="18" customHeight="1" x14ac:dyDescent="0.3">
      <c r="A23" s="469">
        <v>9</v>
      </c>
      <c r="B23" s="304" t="s">
        <v>173</v>
      </c>
      <c r="C23" s="195" t="s">
        <v>174</v>
      </c>
      <c r="D23" s="85" t="s">
        <v>45</v>
      </c>
      <c r="E23" s="439" t="s">
        <v>324</v>
      </c>
      <c r="F23" s="450">
        <v>21</v>
      </c>
      <c r="G23" s="345">
        <v>21</v>
      </c>
      <c r="H23" s="231">
        <v>21</v>
      </c>
      <c r="I23" s="231">
        <v>21</v>
      </c>
      <c r="J23" s="229">
        <v>21</v>
      </c>
      <c r="K23" s="230">
        <v>21</v>
      </c>
      <c r="L23" s="231">
        <v>21</v>
      </c>
      <c r="M23" s="231">
        <v>21</v>
      </c>
      <c r="N23" s="231">
        <v>22</v>
      </c>
      <c r="O23" s="231">
        <v>21</v>
      </c>
      <c r="P23" s="231">
        <v>21</v>
      </c>
      <c r="Q23" s="231">
        <v>22</v>
      </c>
      <c r="R23" s="231">
        <v>21</v>
      </c>
      <c r="S23" s="253">
        <v>31</v>
      </c>
      <c r="T23" s="257" t="s">
        <v>447</v>
      </c>
      <c r="U23" s="417" t="s">
        <v>448</v>
      </c>
    </row>
    <row r="24" spans="1:21" s="2" customFormat="1" ht="18" customHeight="1" thickBot="1" x14ac:dyDescent="0.35">
      <c r="A24" s="469"/>
      <c r="B24" s="304"/>
      <c r="C24" s="195"/>
      <c r="D24" s="91" t="s">
        <v>429</v>
      </c>
      <c r="E24" s="440" t="s">
        <v>13</v>
      </c>
      <c r="F24" s="447"/>
      <c r="G24" s="345"/>
      <c r="H24" s="231"/>
      <c r="I24" s="231"/>
      <c r="J24" s="229"/>
      <c r="K24" s="230"/>
      <c r="L24" s="231"/>
      <c r="M24" s="231"/>
      <c r="N24" s="231"/>
      <c r="O24" s="231"/>
      <c r="P24" s="231"/>
      <c r="Q24" s="231"/>
      <c r="R24" s="231"/>
      <c r="S24" s="254"/>
      <c r="T24" s="257"/>
      <c r="U24" s="417"/>
    </row>
    <row r="25" spans="1:21" s="2" customFormat="1" ht="18" customHeight="1" x14ac:dyDescent="0.3">
      <c r="A25" s="468">
        <v>10</v>
      </c>
      <c r="B25" s="304" t="s">
        <v>178</v>
      </c>
      <c r="C25" s="195" t="s">
        <v>179</v>
      </c>
      <c r="D25" s="85" t="s">
        <v>10</v>
      </c>
      <c r="E25" s="439" t="s">
        <v>324</v>
      </c>
      <c r="F25" s="448">
        <v>21</v>
      </c>
      <c r="G25" s="345">
        <v>21</v>
      </c>
      <c r="H25" s="231">
        <v>21</v>
      </c>
      <c r="I25" s="231">
        <v>21</v>
      </c>
      <c r="J25" s="229">
        <v>21</v>
      </c>
      <c r="K25" s="230">
        <v>21</v>
      </c>
      <c r="L25" s="231">
        <v>21</v>
      </c>
      <c r="M25" s="231">
        <v>21</v>
      </c>
      <c r="N25" s="231">
        <v>22</v>
      </c>
      <c r="O25" s="231">
        <v>21</v>
      </c>
      <c r="P25" s="231">
        <v>21</v>
      </c>
      <c r="Q25" s="231">
        <v>22</v>
      </c>
      <c r="R25" s="231">
        <v>21</v>
      </c>
      <c r="S25" s="253">
        <v>32.33</v>
      </c>
      <c r="T25" s="257" t="s">
        <v>180</v>
      </c>
      <c r="U25" s="417" t="s">
        <v>449</v>
      </c>
    </row>
    <row r="26" spans="1:21" s="2" customFormat="1" ht="18" customHeight="1" thickBot="1" x14ac:dyDescent="0.35">
      <c r="A26" s="468"/>
      <c r="B26" s="304"/>
      <c r="C26" s="195"/>
      <c r="D26" s="87" t="s">
        <v>464</v>
      </c>
      <c r="E26" s="440" t="s">
        <v>13</v>
      </c>
      <c r="F26" s="446"/>
      <c r="G26" s="345"/>
      <c r="H26" s="231"/>
      <c r="I26" s="231"/>
      <c r="J26" s="229"/>
      <c r="K26" s="230"/>
      <c r="L26" s="231"/>
      <c r="M26" s="231"/>
      <c r="N26" s="231"/>
      <c r="O26" s="231"/>
      <c r="P26" s="231"/>
      <c r="Q26" s="231"/>
      <c r="R26" s="231"/>
      <c r="S26" s="254"/>
      <c r="T26" s="257"/>
      <c r="U26" s="417"/>
    </row>
    <row r="27" spans="1:21" s="2" customFormat="1" ht="18" customHeight="1" x14ac:dyDescent="0.3">
      <c r="A27" s="469">
        <v>11</v>
      </c>
      <c r="B27" s="304" t="s">
        <v>182</v>
      </c>
      <c r="C27" s="195" t="s">
        <v>183</v>
      </c>
      <c r="D27" s="85" t="s">
        <v>63</v>
      </c>
      <c r="E27" s="439" t="s">
        <v>324</v>
      </c>
      <c r="F27" s="450">
        <v>23</v>
      </c>
      <c r="G27" s="345">
        <v>24</v>
      </c>
      <c r="H27" s="231">
        <v>23</v>
      </c>
      <c r="I27" s="231">
        <v>23</v>
      </c>
      <c r="J27" s="229">
        <v>23</v>
      </c>
      <c r="K27" s="230">
        <v>23</v>
      </c>
      <c r="L27" s="231">
        <v>23</v>
      </c>
      <c r="M27" s="231">
        <v>23</v>
      </c>
      <c r="N27" s="231">
        <v>23</v>
      </c>
      <c r="O27" s="231">
        <v>23</v>
      </c>
      <c r="P27" s="248" t="s">
        <v>386</v>
      </c>
      <c r="Q27" s="231">
        <v>23</v>
      </c>
      <c r="R27" s="231">
        <v>23</v>
      </c>
      <c r="S27" s="253">
        <v>26.29</v>
      </c>
      <c r="T27" s="257" t="s">
        <v>450</v>
      </c>
      <c r="U27" s="417" t="s">
        <v>451</v>
      </c>
    </row>
    <row r="28" spans="1:21" s="2" customFormat="1" ht="18" customHeight="1" thickBot="1" x14ac:dyDescent="0.35">
      <c r="A28" s="469"/>
      <c r="B28" s="304"/>
      <c r="C28" s="195"/>
      <c r="D28" s="90" t="s">
        <v>49</v>
      </c>
      <c r="E28" s="440" t="s">
        <v>13</v>
      </c>
      <c r="F28" s="447"/>
      <c r="G28" s="345"/>
      <c r="H28" s="231"/>
      <c r="I28" s="231"/>
      <c r="J28" s="229"/>
      <c r="K28" s="230"/>
      <c r="L28" s="231"/>
      <c r="M28" s="231"/>
      <c r="N28" s="231"/>
      <c r="O28" s="231"/>
      <c r="P28" s="248"/>
      <c r="Q28" s="231"/>
      <c r="R28" s="231"/>
      <c r="S28" s="254"/>
      <c r="T28" s="257"/>
      <c r="U28" s="417"/>
    </row>
    <row r="29" spans="1:21" s="2" customFormat="1" ht="18" customHeight="1" x14ac:dyDescent="0.3">
      <c r="A29" s="468">
        <v>12</v>
      </c>
      <c r="B29" s="304" t="s">
        <v>186</v>
      </c>
      <c r="C29" s="195" t="s">
        <v>187</v>
      </c>
      <c r="D29" s="104" t="s">
        <v>77</v>
      </c>
      <c r="E29" s="439" t="s">
        <v>324</v>
      </c>
      <c r="F29" s="448">
        <v>23</v>
      </c>
      <c r="G29" s="345">
        <v>24</v>
      </c>
      <c r="H29" s="231">
        <v>23</v>
      </c>
      <c r="I29" s="231">
        <v>23</v>
      </c>
      <c r="J29" s="229">
        <v>23</v>
      </c>
      <c r="K29" s="230">
        <v>23</v>
      </c>
      <c r="L29" s="231">
        <v>23</v>
      </c>
      <c r="M29" s="231">
        <v>23</v>
      </c>
      <c r="N29" s="231">
        <v>23</v>
      </c>
      <c r="O29" s="231">
        <v>23</v>
      </c>
      <c r="P29" s="248" t="s">
        <v>386</v>
      </c>
      <c r="Q29" s="231">
        <v>23</v>
      </c>
      <c r="R29" s="231">
        <v>23</v>
      </c>
      <c r="S29" s="253"/>
      <c r="T29" s="257" t="s">
        <v>452</v>
      </c>
      <c r="U29" s="417" t="s">
        <v>453</v>
      </c>
    </row>
    <row r="30" spans="1:21" s="2" customFormat="1" ht="18" customHeight="1" thickBot="1" x14ac:dyDescent="0.35">
      <c r="A30" s="468"/>
      <c r="B30" s="304"/>
      <c r="C30" s="195"/>
      <c r="D30" s="90" t="s">
        <v>434</v>
      </c>
      <c r="E30" s="440" t="s">
        <v>13</v>
      </c>
      <c r="F30" s="446"/>
      <c r="G30" s="345"/>
      <c r="H30" s="231"/>
      <c r="I30" s="231"/>
      <c r="J30" s="229"/>
      <c r="K30" s="230"/>
      <c r="L30" s="231"/>
      <c r="M30" s="231"/>
      <c r="N30" s="231"/>
      <c r="O30" s="231"/>
      <c r="P30" s="248"/>
      <c r="Q30" s="231"/>
      <c r="R30" s="231"/>
      <c r="S30" s="254"/>
      <c r="T30" s="257"/>
      <c r="U30" s="417"/>
    </row>
    <row r="31" spans="1:21" s="2" customFormat="1" ht="18" customHeight="1" x14ac:dyDescent="0.3">
      <c r="A31" s="470">
        <v>13</v>
      </c>
      <c r="B31" s="311" t="s">
        <v>191</v>
      </c>
      <c r="C31" s="313" t="s">
        <v>192</v>
      </c>
      <c r="D31" s="85" t="s">
        <v>10</v>
      </c>
      <c r="E31" s="439" t="s">
        <v>324</v>
      </c>
      <c r="F31" s="445">
        <v>23</v>
      </c>
      <c r="G31" s="346">
        <v>24</v>
      </c>
      <c r="H31" s="258">
        <v>23</v>
      </c>
      <c r="I31" s="258">
        <v>23</v>
      </c>
      <c r="J31" s="260">
        <v>23</v>
      </c>
      <c r="K31" s="262">
        <v>23</v>
      </c>
      <c r="L31" s="258">
        <v>23</v>
      </c>
      <c r="M31" s="258">
        <v>23</v>
      </c>
      <c r="N31" s="258">
        <v>23</v>
      </c>
      <c r="O31" s="258">
        <v>23</v>
      </c>
      <c r="P31" s="258">
        <v>24</v>
      </c>
      <c r="Q31" s="258">
        <v>23</v>
      </c>
      <c r="R31" s="258">
        <v>23</v>
      </c>
      <c r="S31" s="251" t="s">
        <v>454</v>
      </c>
      <c r="T31" s="266" t="s">
        <v>193</v>
      </c>
      <c r="U31" s="466" t="s">
        <v>455</v>
      </c>
    </row>
    <row r="32" spans="1:21" s="2" customFormat="1" ht="18" customHeight="1" thickBot="1" x14ac:dyDescent="0.35">
      <c r="A32" s="471"/>
      <c r="B32" s="312"/>
      <c r="C32" s="314"/>
      <c r="D32" s="91" t="s">
        <v>464</v>
      </c>
      <c r="E32" s="440" t="s">
        <v>13</v>
      </c>
      <c r="F32" s="449"/>
      <c r="G32" s="347"/>
      <c r="H32" s="259"/>
      <c r="I32" s="259"/>
      <c r="J32" s="261"/>
      <c r="K32" s="263"/>
      <c r="L32" s="259"/>
      <c r="M32" s="259"/>
      <c r="N32" s="259"/>
      <c r="O32" s="259"/>
      <c r="P32" s="259"/>
      <c r="Q32" s="259"/>
      <c r="R32" s="259"/>
      <c r="S32" s="252"/>
      <c r="T32" s="267"/>
      <c r="U32" s="467"/>
    </row>
    <row r="33" spans="1:21" s="2" customFormat="1" ht="18" customHeight="1" x14ac:dyDescent="0.3">
      <c r="A33" s="468">
        <v>14</v>
      </c>
      <c r="B33" s="304" t="s">
        <v>195</v>
      </c>
      <c r="C33" s="195" t="s">
        <v>196</v>
      </c>
      <c r="D33" s="85" t="s">
        <v>34</v>
      </c>
      <c r="E33" s="439" t="s">
        <v>324</v>
      </c>
      <c r="F33" s="450">
        <v>24</v>
      </c>
      <c r="G33" s="345">
        <v>24</v>
      </c>
      <c r="H33" s="231">
        <v>24</v>
      </c>
      <c r="I33" s="229">
        <v>24</v>
      </c>
      <c r="J33" s="229">
        <v>25</v>
      </c>
      <c r="K33" s="230">
        <v>24</v>
      </c>
      <c r="L33" s="231">
        <v>24</v>
      </c>
      <c r="M33" s="231">
        <v>25</v>
      </c>
      <c r="N33" s="231">
        <v>24</v>
      </c>
      <c r="O33" s="231">
        <v>24</v>
      </c>
      <c r="P33" s="231">
        <v>24</v>
      </c>
      <c r="Q33" s="231">
        <v>24</v>
      </c>
      <c r="R33" s="231">
        <v>24</v>
      </c>
      <c r="S33" s="253" t="s">
        <v>358</v>
      </c>
      <c r="T33" s="257" t="s">
        <v>197</v>
      </c>
      <c r="U33" s="417" t="s">
        <v>198</v>
      </c>
    </row>
    <row r="34" spans="1:21" s="2" customFormat="1" ht="18" customHeight="1" thickBot="1" x14ac:dyDescent="0.35">
      <c r="A34" s="468"/>
      <c r="B34" s="304"/>
      <c r="C34" s="195"/>
      <c r="D34" s="88" t="s">
        <v>461</v>
      </c>
      <c r="E34" s="440" t="s">
        <v>13</v>
      </c>
      <c r="F34" s="447"/>
      <c r="G34" s="345"/>
      <c r="H34" s="231"/>
      <c r="I34" s="229"/>
      <c r="J34" s="229"/>
      <c r="K34" s="230"/>
      <c r="L34" s="231"/>
      <c r="M34" s="231"/>
      <c r="N34" s="231"/>
      <c r="O34" s="231"/>
      <c r="P34" s="231"/>
      <c r="Q34" s="231"/>
      <c r="R34" s="231"/>
      <c r="S34" s="254"/>
      <c r="T34" s="257"/>
      <c r="U34" s="417"/>
    </row>
    <row r="35" spans="1:21" s="2" customFormat="1" ht="18" customHeight="1" x14ac:dyDescent="0.3">
      <c r="A35" s="469">
        <v>15</v>
      </c>
      <c r="B35" s="304" t="s">
        <v>199</v>
      </c>
      <c r="C35" s="195" t="s">
        <v>200</v>
      </c>
      <c r="D35" s="85" t="s">
        <v>277</v>
      </c>
      <c r="E35" s="439" t="s">
        <v>324</v>
      </c>
      <c r="F35" s="450">
        <v>24</v>
      </c>
      <c r="G35" s="345">
        <v>24</v>
      </c>
      <c r="H35" s="231">
        <v>24</v>
      </c>
      <c r="I35" s="231">
        <v>24</v>
      </c>
      <c r="J35" s="229">
        <v>25</v>
      </c>
      <c r="K35" s="230">
        <v>24</v>
      </c>
      <c r="L35" s="231">
        <v>24</v>
      </c>
      <c r="M35" s="231">
        <v>25</v>
      </c>
      <c r="N35" s="231">
        <v>24</v>
      </c>
      <c r="O35" s="231">
        <v>24</v>
      </c>
      <c r="P35" s="231">
        <v>24</v>
      </c>
      <c r="Q35" s="231">
        <v>24</v>
      </c>
      <c r="R35" s="231">
        <v>24</v>
      </c>
      <c r="S35" s="251" t="s">
        <v>359</v>
      </c>
      <c r="T35" s="257" t="s">
        <v>456</v>
      </c>
      <c r="U35" s="417" t="s">
        <v>457</v>
      </c>
    </row>
    <row r="36" spans="1:21" s="2" customFormat="1" ht="18" customHeight="1" thickBot="1" x14ac:dyDescent="0.35">
      <c r="A36" s="469"/>
      <c r="B36" s="304"/>
      <c r="C36" s="195"/>
      <c r="D36" s="86" t="s">
        <v>70</v>
      </c>
      <c r="E36" s="440" t="s">
        <v>13</v>
      </c>
      <c r="F36" s="447"/>
      <c r="G36" s="345"/>
      <c r="H36" s="231"/>
      <c r="I36" s="231"/>
      <c r="J36" s="229"/>
      <c r="K36" s="230"/>
      <c r="L36" s="231"/>
      <c r="M36" s="231"/>
      <c r="N36" s="231"/>
      <c r="O36" s="231"/>
      <c r="P36" s="231"/>
      <c r="Q36" s="231"/>
      <c r="R36" s="231"/>
      <c r="S36" s="252"/>
      <c r="T36" s="257"/>
      <c r="U36" s="417"/>
    </row>
    <row r="37" spans="1:21" s="2" customFormat="1" ht="20.25" customHeight="1" x14ac:dyDescent="0.3">
      <c r="A37" s="468">
        <v>16</v>
      </c>
      <c r="B37" s="304" t="s">
        <v>203</v>
      </c>
      <c r="C37" s="195" t="s">
        <v>204</v>
      </c>
      <c r="D37" s="85" t="s">
        <v>321</v>
      </c>
      <c r="E37" s="439" t="s">
        <v>324</v>
      </c>
      <c r="F37" s="448">
        <v>25</v>
      </c>
      <c r="G37" s="344">
        <v>25</v>
      </c>
      <c r="H37" s="380">
        <v>24</v>
      </c>
      <c r="I37" s="380">
        <v>24</v>
      </c>
      <c r="J37" s="229">
        <v>25</v>
      </c>
      <c r="K37" s="230">
        <v>25</v>
      </c>
      <c r="L37" s="231">
        <v>25</v>
      </c>
      <c r="M37" s="231">
        <v>25</v>
      </c>
      <c r="N37" s="231">
        <v>25</v>
      </c>
      <c r="O37" s="248" t="s">
        <v>307</v>
      </c>
      <c r="P37" s="231">
        <v>25</v>
      </c>
      <c r="Q37" s="248" t="s">
        <v>307</v>
      </c>
      <c r="R37" s="248" t="s">
        <v>307</v>
      </c>
      <c r="S37" s="249" t="s">
        <v>360</v>
      </c>
      <c r="T37" s="257" t="s">
        <v>458</v>
      </c>
      <c r="U37" s="417" t="s">
        <v>459</v>
      </c>
    </row>
    <row r="38" spans="1:21" s="2" customFormat="1" ht="20.25" customHeight="1" thickBot="1" x14ac:dyDescent="0.35">
      <c r="A38" s="472"/>
      <c r="B38" s="473"/>
      <c r="C38" s="394"/>
      <c r="D38" s="115" t="s">
        <v>465</v>
      </c>
      <c r="E38" s="440" t="s">
        <v>13</v>
      </c>
      <c r="F38" s="447"/>
      <c r="G38" s="395"/>
      <c r="H38" s="397"/>
      <c r="I38" s="397"/>
      <c r="J38" s="396"/>
      <c r="K38" s="398"/>
      <c r="L38" s="399"/>
      <c r="M38" s="399"/>
      <c r="N38" s="399"/>
      <c r="O38" s="474"/>
      <c r="P38" s="399"/>
      <c r="Q38" s="474"/>
      <c r="R38" s="474"/>
      <c r="S38" s="475"/>
      <c r="T38" s="476"/>
      <c r="U38" s="477"/>
    </row>
    <row r="39" spans="1:21" s="4" customFormat="1" ht="15.95" customHeight="1" x14ac:dyDescent="0.3">
      <c r="A39" s="2"/>
      <c r="B39" s="6" t="s">
        <v>207</v>
      </c>
      <c r="C39" s="3"/>
      <c r="D39" s="1"/>
      <c r="P39" s="3"/>
      <c r="Q39" s="1"/>
      <c r="S39" s="60"/>
    </row>
    <row r="40" spans="1:21" s="4" customFormat="1" ht="15.95" customHeight="1" x14ac:dyDescent="0.3">
      <c r="A40" s="7" t="s">
        <v>208</v>
      </c>
      <c r="B40" s="1" t="s">
        <v>249</v>
      </c>
      <c r="C40" s="3"/>
      <c r="D40" s="1"/>
      <c r="P40" s="3"/>
      <c r="Q40" s="1"/>
      <c r="S40" s="60"/>
    </row>
    <row r="41" spans="1:21" s="4" customFormat="1" ht="15.95" customHeight="1" x14ac:dyDescent="0.3">
      <c r="A41" s="7" t="s">
        <v>208</v>
      </c>
      <c r="B41" s="8" t="s">
        <v>210</v>
      </c>
      <c r="C41" s="3"/>
      <c r="D41" s="1"/>
      <c r="P41" s="3"/>
      <c r="Q41" s="1"/>
      <c r="S41" s="60"/>
    </row>
    <row r="42" spans="1:21" s="4" customFormat="1" ht="7.5" customHeight="1" x14ac:dyDescent="0.3">
      <c r="A42" s="7"/>
      <c r="B42" s="8"/>
      <c r="C42" s="3"/>
      <c r="D42" s="1"/>
      <c r="P42" s="3"/>
      <c r="Q42" s="1"/>
      <c r="S42" s="60"/>
    </row>
    <row r="43" spans="1:21" s="56" customFormat="1" ht="18" customHeight="1" x14ac:dyDescent="0.3">
      <c r="A43" s="2"/>
      <c r="B43" s="10"/>
      <c r="C43" s="70" t="s">
        <v>211</v>
      </c>
      <c r="D43" s="70"/>
      <c r="E43" s="70"/>
      <c r="F43" s="70"/>
      <c r="G43" s="70"/>
      <c r="H43" s="70"/>
      <c r="I43" s="70"/>
      <c r="J43" s="70"/>
      <c r="K43" s="70"/>
      <c r="L43" s="70"/>
      <c r="M43" s="255" t="s">
        <v>323</v>
      </c>
      <c r="N43" s="255"/>
      <c r="O43" s="255"/>
      <c r="P43" s="255"/>
      <c r="Q43" s="255"/>
      <c r="R43" s="61"/>
      <c r="S43" s="61"/>
      <c r="T43" s="71"/>
      <c r="U43" s="2"/>
    </row>
    <row r="44" spans="1:21" s="56" customFormat="1" ht="18" customHeight="1" x14ac:dyDescent="0.3">
      <c r="A44" s="2"/>
      <c r="B44" s="10"/>
      <c r="C44" s="70" t="s">
        <v>312</v>
      </c>
      <c r="D44" s="70"/>
      <c r="E44" s="70"/>
      <c r="F44" s="70"/>
      <c r="G44" s="70"/>
      <c r="H44" s="70"/>
      <c r="I44" s="70"/>
      <c r="J44" s="70"/>
      <c r="K44" s="70"/>
      <c r="L44" s="70"/>
      <c r="M44" s="255" t="s">
        <v>318</v>
      </c>
      <c r="N44" s="255"/>
      <c r="O44" s="255"/>
      <c r="P44" s="255"/>
      <c r="Q44" s="255"/>
      <c r="R44" s="61"/>
      <c r="S44" s="61"/>
      <c r="T44" s="71"/>
      <c r="U44" s="2"/>
    </row>
    <row r="45" spans="1:21" s="56" customFormat="1" ht="18" customHeight="1" x14ac:dyDescent="0.3">
      <c r="A45" s="2"/>
      <c r="B45" s="1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61"/>
      <c r="S45" s="61"/>
      <c r="T45" s="71"/>
      <c r="U45" s="2"/>
    </row>
    <row r="46" spans="1:21" s="56" customFormat="1" ht="18" customHeight="1" x14ac:dyDescent="0.3">
      <c r="A46" s="2"/>
      <c r="B46" s="1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61"/>
      <c r="S46" s="61"/>
      <c r="T46" s="71"/>
      <c r="U46" s="2"/>
    </row>
    <row r="47" spans="1:21" s="56" customFormat="1" ht="18" customHeight="1" x14ac:dyDescent="0.3">
      <c r="A47" s="2"/>
      <c r="B47" s="10"/>
      <c r="C47" s="70" t="s">
        <v>213</v>
      </c>
      <c r="D47" s="70"/>
      <c r="E47" s="70"/>
      <c r="F47" s="70"/>
      <c r="G47" s="70"/>
      <c r="H47" s="70"/>
      <c r="I47" s="70"/>
      <c r="J47" s="70"/>
      <c r="K47" s="70"/>
      <c r="L47" s="70"/>
      <c r="M47" s="255" t="s">
        <v>319</v>
      </c>
      <c r="N47" s="255"/>
      <c r="O47" s="255"/>
      <c r="P47" s="255"/>
      <c r="Q47" s="255"/>
      <c r="R47" s="61"/>
      <c r="S47" s="61"/>
      <c r="T47" s="71"/>
      <c r="U47" s="2"/>
    </row>
    <row r="48" spans="1:21" s="56" customFormat="1" ht="18" customHeight="1" x14ac:dyDescent="0.3">
      <c r="A48" s="2"/>
      <c r="B48" s="10"/>
      <c r="C48" s="70" t="s">
        <v>314</v>
      </c>
      <c r="D48" s="70"/>
      <c r="E48" s="70"/>
      <c r="F48" s="70"/>
      <c r="G48" s="70"/>
      <c r="H48" s="70"/>
      <c r="I48" s="70"/>
      <c r="J48" s="70"/>
      <c r="K48" s="70"/>
      <c r="L48" s="70"/>
      <c r="M48" s="255" t="s">
        <v>320</v>
      </c>
      <c r="N48" s="255"/>
      <c r="O48" s="255"/>
      <c r="P48" s="255"/>
      <c r="Q48" s="255"/>
      <c r="R48" s="61"/>
      <c r="S48" s="61"/>
      <c r="T48" s="71"/>
      <c r="U48" s="2"/>
    </row>
    <row r="49" spans="21:21" x14ac:dyDescent="0.3">
      <c r="U49" s="4"/>
    </row>
    <row r="50" spans="21:21" x14ac:dyDescent="0.3">
      <c r="U50" s="4"/>
    </row>
    <row r="51" spans="21:21" x14ac:dyDescent="0.3">
      <c r="U51" s="4"/>
    </row>
    <row r="52" spans="21:21" x14ac:dyDescent="0.3">
      <c r="U52" s="4"/>
    </row>
    <row r="53" spans="21:21" x14ac:dyDescent="0.3">
      <c r="U53" s="4"/>
    </row>
  </sheetData>
  <mergeCells count="321">
    <mergeCell ref="R37:R38"/>
    <mergeCell ref="T37:T38"/>
    <mergeCell ref="U37:U38"/>
    <mergeCell ref="A37:A38"/>
    <mergeCell ref="B37:B38"/>
    <mergeCell ref="C37:C38"/>
    <mergeCell ref="F37:F38"/>
    <mergeCell ref="G37:G38"/>
    <mergeCell ref="H37:H38"/>
    <mergeCell ref="I37:I38"/>
    <mergeCell ref="J37:J38"/>
    <mergeCell ref="K37:K38"/>
    <mergeCell ref="L37:L38"/>
    <mergeCell ref="M37:M38"/>
    <mergeCell ref="S37:S38"/>
    <mergeCell ref="A35:A36"/>
    <mergeCell ref="B35:B36"/>
    <mergeCell ref="C35:C36"/>
    <mergeCell ref="F35:F36"/>
    <mergeCell ref="G35:G36"/>
    <mergeCell ref="H35:H36"/>
    <mergeCell ref="I35:I36"/>
    <mergeCell ref="J35:J36"/>
    <mergeCell ref="K35:K36"/>
    <mergeCell ref="L33:L34"/>
    <mergeCell ref="M33:M34"/>
    <mergeCell ref="N33:N34"/>
    <mergeCell ref="O33:O34"/>
    <mergeCell ref="P33:P34"/>
    <mergeCell ref="Q33:Q34"/>
    <mergeCell ref="R33:R34"/>
    <mergeCell ref="T33:T34"/>
    <mergeCell ref="U33:U34"/>
    <mergeCell ref="A33:A34"/>
    <mergeCell ref="B33:B34"/>
    <mergeCell ref="C33:C34"/>
    <mergeCell ref="F33:F34"/>
    <mergeCell ref="G33:G34"/>
    <mergeCell ref="H33:H34"/>
    <mergeCell ref="I33:I34"/>
    <mergeCell ref="J33:J34"/>
    <mergeCell ref="K33:K34"/>
    <mergeCell ref="N17:N18"/>
    <mergeCell ref="O17:O18"/>
    <mergeCell ref="P17:P18"/>
    <mergeCell ref="Q17:Q18"/>
    <mergeCell ref="R17:R18"/>
    <mergeCell ref="T17:T18"/>
    <mergeCell ref="U17:U18"/>
    <mergeCell ref="R31:R32"/>
    <mergeCell ref="T31:T32"/>
    <mergeCell ref="U31:U32"/>
    <mergeCell ref="N31:N32"/>
    <mergeCell ref="O31:O32"/>
    <mergeCell ref="P31:P32"/>
    <mergeCell ref="R19:R20"/>
    <mergeCell ref="T19:T20"/>
    <mergeCell ref="U19:U20"/>
    <mergeCell ref="N19:N20"/>
    <mergeCell ref="O19:O20"/>
    <mergeCell ref="P19:P20"/>
    <mergeCell ref="Q19:Q20"/>
    <mergeCell ref="P21:P22"/>
    <mergeCell ref="Q21:Q22"/>
    <mergeCell ref="R21:R22"/>
    <mergeCell ref="T21:T22"/>
    <mergeCell ref="I15:I16"/>
    <mergeCell ref="J15:J16"/>
    <mergeCell ref="K15:K16"/>
    <mergeCell ref="L15:L16"/>
    <mergeCell ref="M15:M16"/>
    <mergeCell ref="A17:A18"/>
    <mergeCell ref="B17:B18"/>
    <mergeCell ref="C17:C18"/>
    <mergeCell ref="F17:F18"/>
    <mergeCell ref="G17:G18"/>
    <mergeCell ref="H17:H18"/>
    <mergeCell ref="I17:I18"/>
    <mergeCell ref="J17:J18"/>
    <mergeCell ref="K17:K18"/>
    <mergeCell ref="L17:L18"/>
    <mergeCell ref="M17:M18"/>
    <mergeCell ref="A15:A16"/>
    <mergeCell ref="B15:B16"/>
    <mergeCell ref="C15:C16"/>
    <mergeCell ref="A1:U1"/>
    <mergeCell ref="A2:U2"/>
    <mergeCell ref="A3:U3"/>
    <mergeCell ref="A5:A6"/>
    <mergeCell ref="B5:B6"/>
    <mergeCell ref="C5:C6"/>
    <mergeCell ref="D5:D6"/>
    <mergeCell ref="E5:E6"/>
    <mergeCell ref="F5:F6"/>
    <mergeCell ref="G5:R5"/>
    <mergeCell ref="T5:U6"/>
    <mergeCell ref="S5:S6"/>
    <mergeCell ref="A4:C4"/>
    <mergeCell ref="L7:L8"/>
    <mergeCell ref="M7:M8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P7:P8"/>
    <mergeCell ref="Q7:Q8"/>
    <mergeCell ref="P9:P10"/>
    <mergeCell ref="Q9:Q10"/>
    <mergeCell ref="R9:R10"/>
    <mergeCell ref="T9:T10"/>
    <mergeCell ref="U9:U10"/>
    <mergeCell ref="N9:N10"/>
    <mergeCell ref="O9:O10"/>
    <mergeCell ref="R7:R8"/>
    <mergeCell ref="T7:T8"/>
    <mergeCell ref="U7:U8"/>
    <mergeCell ref="N7:N8"/>
    <mergeCell ref="O7:O8"/>
    <mergeCell ref="S9:S10"/>
    <mergeCell ref="S7:S8"/>
    <mergeCell ref="A11:A12"/>
    <mergeCell ref="B11:B12"/>
    <mergeCell ref="C11:C12"/>
    <mergeCell ref="F11:F12"/>
    <mergeCell ref="G11:G12"/>
    <mergeCell ref="J9:J10"/>
    <mergeCell ref="K9:K10"/>
    <mergeCell ref="L9:L10"/>
    <mergeCell ref="M9:M10"/>
    <mergeCell ref="A9:A10"/>
    <mergeCell ref="B9:B10"/>
    <mergeCell ref="C9:C10"/>
    <mergeCell ref="F9:F10"/>
    <mergeCell ref="G9:G10"/>
    <mergeCell ref="H9:H10"/>
    <mergeCell ref="I9:I10"/>
    <mergeCell ref="U11:U12"/>
    <mergeCell ref="A13:A14"/>
    <mergeCell ref="B13:B14"/>
    <mergeCell ref="C13:C14"/>
    <mergeCell ref="F13:F14"/>
    <mergeCell ref="G13:G14"/>
    <mergeCell ref="H13:H14"/>
    <mergeCell ref="I13:I14"/>
    <mergeCell ref="J13:J14"/>
    <mergeCell ref="K13:K14"/>
    <mergeCell ref="N11:N12"/>
    <mergeCell ref="O11:O12"/>
    <mergeCell ref="P11:P12"/>
    <mergeCell ref="Q11:Q12"/>
    <mergeCell ref="R11:R12"/>
    <mergeCell ref="T11:T12"/>
    <mergeCell ref="H11:H12"/>
    <mergeCell ref="I11:I12"/>
    <mergeCell ref="J11:J12"/>
    <mergeCell ref="K11:K12"/>
    <mergeCell ref="L11:L12"/>
    <mergeCell ref="M11:M12"/>
    <mergeCell ref="R13:R14"/>
    <mergeCell ref="T13:T14"/>
    <mergeCell ref="C19:C20"/>
    <mergeCell ref="F19:F20"/>
    <mergeCell ref="G19:G20"/>
    <mergeCell ref="H19:H20"/>
    <mergeCell ref="I19:I20"/>
    <mergeCell ref="J19:J20"/>
    <mergeCell ref="K19:K20"/>
    <mergeCell ref="U13:U14"/>
    <mergeCell ref="L13:L14"/>
    <mergeCell ref="M13:M14"/>
    <mergeCell ref="N13:N14"/>
    <mergeCell ref="O13:O14"/>
    <mergeCell ref="P13:P14"/>
    <mergeCell ref="Q13:Q14"/>
    <mergeCell ref="N15:N16"/>
    <mergeCell ref="O15:O16"/>
    <mergeCell ref="P15:P16"/>
    <mergeCell ref="Q15:Q16"/>
    <mergeCell ref="R15:R16"/>
    <mergeCell ref="T15:T16"/>
    <mergeCell ref="U15:U16"/>
    <mergeCell ref="F15:F16"/>
    <mergeCell ref="G15:G16"/>
    <mergeCell ref="H15:H16"/>
    <mergeCell ref="U21:U22"/>
    <mergeCell ref="N21:N22"/>
    <mergeCell ref="O21:O22"/>
    <mergeCell ref="A19:A20"/>
    <mergeCell ref="T25:T26"/>
    <mergeCell ref="A23:A24"/>
    <mergeCell ref="B23:B24"/>
    <mergeCell ref="C23:C24"/>
    <mergeCell ref="F23:F24"/>
    <mergeCell ref="G23:G24"/>
    <mergeCell ref="J21:J22"/>
    <mergeCell ref="K21:K22"/>
    <mergeCell ref="L21:L22"/>
    <mergeCell ref="M21:M22"/>
    <mergeCell ref="A21:A22"/>
    <mergeCell ref="B21:B22"/>
    <mergeCell ref="C21:C22"/>
    <mergeCell ref="F21:F22"/>
    <mergeCell ref="G21:G22"/>
    <mergeCell ref="H21:H22"/>
    <mergeCell ref="I21:I22"/>
    <mergeCell ref="L19:L20"/>
    <mergeCell ref="M19:M20"/>
    <mergeCell ref="B19:B20"/>
    <mergeCell ref="O27:O28"/>
    <mergeCell ref="U23:U24"/>
    <mergeCell ref="A25:A26"/>
    <mergeCell ref="B25:B26"/>
    <mergeCell ref="C25:C26"/>
    <mergeCell ref="F25:F26"/>
    <mergeCell ref="G25:G26"/>
    <mergeCell ref="H25:H26"/>
    <mergeCell ref="I25:I26"/>
    <mergeCell ref="J25:J26"/>
    <mergeCell ref="K25:K26"/>
    <mergeCell ref="N23:N24"/>
    <mergeCell ref="O23:O24"/>
    <mergeCell ref="P23:P24"/>
    <mergeCell ref="Q23:Q24"/>
    <mergeCell ref="R23:R24"/>
    <mergeCell ref="T23:T24"/>
    <mergeCell ref="H23:H24"/>
    <mergeCell ref="I23:I24"/>
    <mergeCell ref="J23:J24"/>
    <mergeCell ref="K23:K24"/>
    <mergeCell ref="L23:L24"/>
    <mergeCell ref="M23:M24"/>
    <mergeCell ref="R25:R26"/>
    <mergeCell ref="J27:J28"/>
    <mergeCell ref="K27:K28"/>
    <mergeCell ref="L27:L28"/>
    <mergeCell ref="M27:M28"/>
    <mergeCell ref="U25:U26"/>
    <mergeCell ref="A27:A28"/>
    <mergeCell ref="B27:B28"/>
    <mergeCell ref="C27:C28"/>
    <mergeCell ref="F27:F28"/>
    <mergeCell ref="G27:G28"/>
    <mergeCell ref="H27:H28"/>
    <mergeCell ref="I27:I28"/>
    <mergeCell ref="L25:L26"/>
    <mergeCell ref="M25:M26"/>
    <mergeCell ref="N25:N26"/>
    <mergeCell ref="O25:O26"/>
    <mergeCell ref="P25:P26"/>
    <mergeCell ref="Q25:Q26"/>
    <mergeCell ref="P27:P28"/>
    <mergeCell ref="Q27:Q28"/>
    <mergeCell ref="R27:R28"/>
    <mergeCell ref="T27:T28"/>
    <mergeCell ref="U27:U28"/>
    <mergeCell ref="N27:N28"/>
    <mergeCell ref="A29:A30"/>
    <mergeCell ref="B29:B30"/>
    <mergeCell ref="C29:C30"/>
    <mergeCell ref="F29:F30"/>
    <mergeCell ref="G29:G30"/>
    <mergeCell ref="A31:A32"/>
    <mergeCell ref="B31:B32"/>
    <mergeCell ref="C31:C32"/>
    <mergeCell ref="F31:F32"/>
    <mergeCell ref="G31:G32"/>
    <mergeCell ref="H29:H30"/>
    <mergeCell ref="I29:I30"/>
    <mergeCell ref="J29:J30"/>
    <mergeCell ref="K29:K30"/>
    <mergeCell ref="L29:L30"/>
    <mergeCell ref="M29:M30"/>
    <mergeCell ref="H31:H32"/>
    <mergeCell ref="I31:I32"/>
    <mergeCell ref="J31:J32"/>
    <mergeCell ref="K31:K32"/>
    <mergeCell ref="L31:L32"/>
    <mergeCell ref="M31:M32"/>
    <mergeCell ref="R35:R36"/>
    <mergeCell ref="T35:T36"/>
    <mergeCell ref="U35:U36"/>
    <mergeCell ref="Q31:Q32"/>
    <mergeCell ref="U29:U30"/>
    <mergeCell ref="N29:N30"/>
    <mergeCell ref="O29:O30"/>
    <mergeCell ref="P29:P30"/>
    <mergeCell ref="Q29:Q30"/>
    <mergeCell ref="R29:R30"/>
    <mergeCell ref="T29:T30"/>
    <mergeCell ref="S33:S34"/>
    <mergeCell ref="S35:S36"/>
    <mergeCell ref="S31:S32"/>
    <mergeCell ref="M43:Q43"/>
    <mergeCell ref="M44:Q44"/>
    <mergeCell ref="M47:Q47"/>
    <mergeCell ref="M48:Q48"/>
    <mergeCell ref="L35:L36"/>
    <mergeCell ref="M35:M36"/>
    <mergeCell ref="N35:N36"/>
    <mergeCell ref="O35:O36"/>
    <mergeCell ref="P35:P36"/>
    <mergeCell ref="Q35:Q36"/>
    <mergeCell ref="N37:N38"/>
    <mergeCell ref="O37:O38"/>
    <mergeCell ref="P37:P38"/>
    <mergeCell ref="Q37:Q38"/>
    <mergeCell ref="S11:S12"/>
    <mergeCell ref="S13:S14"/>
    <mergeCell ref="S17:S18"/>
    <mergeCell ref="S19:S20"/>
    <mergeCell ref="S21:S22"/>
    <mergeCell ref="S23:S24"/>
    <mergeCell ref="S25:S26"/>
    <mergeCell ref="S27:S28"/>
    <mergeCell ref="S29:S30"/>
    <mergeCell ref="S15:S16"/>
  </mergeCells>
  <printOptions horizontalCentered="1"/>
  <pageMargins left="0.51181102362204722" right="0.70866141732283472" top="0.15748031496062992" bottom="0.55118110236220474" header="0.31496062992125984" footer="0.31496062992125984"/>
  <pageSetup paperSize="5" scale="6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9"/>
  <sheetViews>
    <sheetView showGridLines="0" view="pageBreakPreview" topLeftCell="A13" zoomScale="80" zoomScaleNormal="90" zoomScaleSheetLayoutView="80" workbookViewId="0">
      <selection activeCell="W12" sqref="W12"/>
    </sheetView>
  </sheetViews>
  <sheetFormatPr defaultRowHeight="12.75" x14ac:dyDescent="0.3"/>
  <cols>
    <col min="1" max="1" width="4.28515625" style="2" customWidth="1"/>
    <col min="2" max="2" width="17.85546875" style="3" customWidth="1"/>
    <col min="3" max="3" width="22" style="3" customWidth="1"/>
    <col min="4" max="4" width="21.5703125" style="1" customWidth="1"/>
    <col min="5" max="5" width="17.5703125" style="4" customWidth="1"/>
    <col min="6" max="6" width="9.7109375" style="4" customWidth="1"/>
    <col min="7" max="16" width="7.28515625" style="4" customWidth="1"/>
    <col min="17" max="17" width="7.28515625" style="2" customWidth="1"/>
    <col min="18" max="18" width="7.28515625" style="1" customWidth="1"/>
    <col min="19" max="19" width="10.5703125" style="1" customWidth="1"/>
    <col min="20" max="20" width="13.140625" style="1" customWidth="1"/>
    <col min="21" max="21" width="14.85546875" style="1" customWidth="1"/>
    <col min="22" max="16384" width="9.140625" style="1"/>
  </cols>
  <sheetData>
    <row r="1" spans="1:21" s="29" customFormat="1" ht="18" x14ac:dyDescent="0.3">
      <c r="A1" s="180" t="s">
        <v>215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2"/>
    </row>
    <row r="2" spans="1:21" s="29" customFormat="1" ht="18" x14ac:dyDescent="0.3">
      <c r="A2" s="183" t="s">
        <v>283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5"/>
    </row>
    <row r="3" spans="1:21" s="29" customFormat="1" ht="18.75" thickBot="1" x14ac:dyDescent="0.35">
      <c r="A3" s="186" t="s">
        <v>393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8"/>
    </row>
    <row r="4" spans="1:21" s="29" customFormat="1" ht="20.25" customHeight="1" thickBot="1" x14ac:dyDescent="0.35">
      <c r="A4" s="438" t="s">
        <v>460</v>
      </c>
      <c r="B4" s="438"/>
      <c r="C4" s="438"/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21" ht="28.5" customHeight="1" x14ac:dyDescent="0.3">
      <c r="A5" s="268" t="s">
        <v>2</v>
      </c>
      <c r="B5" s="270" t="s">
        <v>3</v>
      </c>
      <c r="C5" s="213" t="s">
        <v>4</v>
      </c>
      <c r="D5" s="292" t="s">
        <v>5</v>
      </c>
      <c r="E5" s="294" t="s">
        <v>6</v>
      </c>
      <c r="F5" s="211" t="s">
        <v>7</v>
      </c>
      <c r="G5" s="215" t="s">
        <v>8</v>
      </c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7"/>
      <c r="S5" s="296" t="s">
        <v>325</v>
      </c>
      <c r="T5" s="218" t="s">
        <v>9</v>
      </c>
      <c r="U5" s="219"/>
    </row>
    <row r="6" spans="1:21" ht="15.75" customHeight="1" thickBot="1" x14ac:dyDescent="0.35">
      <c r="A6" s="269"/>
      <c r="B6" s="271"/>
      <c r="C6" s="214"/>
      <c r="D6" s="293"/>
      <c r="E6" s="295"/>
      <c r="F6" s="212"/>
      <c r="G6" s="100">
        <v>1</v>
      </c>
      <c r="H6" s="92">
        <v>2</v>
      </c>
      <c r="I6" s="92">
        <v>3</v>
      </c>
      <c r="J6" s="93">
        <v>4</v>
      </c>
      <c r="K6" s="99">
        <v>5</v>
      </c>
      <c r="L6" s="93">
        <v>6</v>
      </c>
      <c r="M6" s="93">
        <v>7</v>
      </c>
      <c r="N6" s="93">
        <v>8</v>
      </c>
      <c r="O6" s="93">
        <v>9</v>
      </c>
      <c r="P6" s="93">
        <v>10</v>
      </c>
      <c r="Q6" s="93">
        <v>11</v>
      </c>
      <c r="R6" s="94">
        <v>12</v>
      </c>
      <c r="S6" s="297"/>
      <c r="T6" s="220"/>
      <c r="U6" s="221"/>
    </row>
    <row r="7" spans="1:21" s="2" customFormat="1" ht="22.5" customHeight="1" x14ac:dyDescent="0.3">
      <c r="A7" s="486">
        <v>1</v>
      </c>
      <c r="B7" s="486" t="s">
        <v>36</v>
      </c>
      <c r="C7" s="337" t="s">
        <v>37</v>
      </c>
      <c r="D7" s="108" t="s">
        <v>38</v>
      </c>
      <c r="E7" s="116" t="s">
        <v>324</v>
      </c>
      <c r="F7" s="480">
        <v>6</v>
      </c>
      <c r="G7" s="233">
        <v>6</v>
      </c>
      <c r="H7" s="233">
        <v>7</v>
      </c>
      <c r="I7" s="234">
        <v>7</v>
      </c>
      <c r="J7" s="233">
        <v>6</v>
      </c>
      <c r="K7" s="489">
        <v>6</v>
      </c>
      <c r="L7" s="233">
        <v>6</v>
      </c>
      <c r="M7" s="233">
        <v>6</v>
      </c>
      <c r="N7" s="233">
        <v>6</v>
      </c>
      <c r="O7" s="234">
        <v>6</v>
      </c>
      <c r="P7" s="233">
        <v>6</v>
      </c>
      <c r="Q7" s="234">
        <v>7</v>
      </c>
      <c r="R7" s="234">
        <v>6</v>
      </c>
      <c r="S7" s="250">
        <v>3</v>
      </c>
      <c r="T7" s="486" t="s">
        <v>40</v>
      </c>
      <c r="U7" s="502" t="s">
        <v>41</v>
      </c>
    </row>
    <row r="8" spans="1:21" s="2" customFormat="1" ht="22.5" customHeight="1" thickBot="1" x14ac:dyDescent="0.35">
      <c r="A8" s="304"/>
      <c r="B8" s="304"/>
      <c r="C8" s="195"/>
      <c r="D8" s="86" t="s">
        <v>431</v>
      </c>
      <c r="E8" s="89" t="s">
        <v>13</v>
      </c>
      <c r="F8" s="481"/>
      <c r="G8" s="231"/>
      <c r="H8" s="231"/>
      <c r="I8" s="229"/>
      <c r="J8" s="231"/>
      <c r="K8" s="490"/>
      <c r="L8" s="231"/>
      <c r="M8" s="231"/>
      <c r="N8" s="231"/>
      <c r="O8" s="229"/>
      <c r="P8" s="231"/>
      <c r="Q8" s="229"/>
      <c r="R8" s="229"/>
      <c r="S8" s="250"/>
      <c r="T8" s="304"/>
      <c r="U8" s="503"/>
    </row>
    <row r="9" spans="1:21" s="2" customFormat="1" ht="16.5" customHeight="1" x14ac:dyDescent="0.3">
      <c r="A9" s="304">
        <v>2</v>
      </c>
      <c r="B9" s="304" t="s">
        <v>50</v>
      </c>
      <c r="C9" s="195" t="s">
        <v>51</v>
      </c>
      <c r="D9" s="106" t="s">
        <v>218</v>
      </c>
      <c r="E9" s="116" t="s">
        <v>324</v>
      </c>
      <c r="F9" s="481">
        <v>7</v>
      </c>
      <c r="G9" s="231">
        <v>7</v>
      </c>
      <c r="H9" s="231">
        <v>7</v>
      </c>
      <c r="I9" s="231">
        <v>7</v>
      </c>
      <c r="J9" s="231">
        <v>7</v>
      </c>
      <c r="K9" s="490">
        <v>7</v>
      </c>
      <c r="L9" s="231">
        <v>7</v>
      </c>
      <c r="M9" s="231">
        <v>7</v>
      </c>
      <c r="N9" s="231">
        <v>8</v>
      </c>
      <c r="O9" s="231">
        <v>7</v>
      </c>
      <c r="P9" s="231">
        <v>7</v>
      </c>
      <c r="Q9" s="231">
        <v>7</v>
      </c>
      <c r="R9" s="231">
        <v>7</v>
      </c>
      <c r="S9" s="253" t="s">
        <v>361</v>
      </c>
      <c r="T9" s="304" t="s">
        <v>372</v>
      </c>
      <c r="U9" s="503" t="s">
        <v>55</v>
      </c>
    </row>
    <row r="10" spans="1:21" s="2" customFormat="1" ht="18.75" customHeight="1" thickBot="1" x14ac:dyDescent="0.35">
      <c r="A10" s="304"/>
      <c r="B10" s="304"/>
      <c r="C10" s="195"/>
      <c r="D10" s="87" t="s">
        <v>433</v>
      </c>
      <c r="E10" s="89" t="s">
        <v>13</v>
      </c>
      <c r="F10" s="481"/>
      <c r="G10" s="231"/>
      <c r="H10" s="231"/>
      <c r="I10" s="231"/>
      <c r="J10" s="231"/>
      <c r="K10" s="490"/>
      <c r="L10" s="231"/>
      <c r="M10" s="231"/>
      <c r="N10" s="231"/>
      <c r="O10" s="231"/>
      <c r="P10" s="231"/>
      <c r="Q10" s="231"/>
      <c r="R10" s="231"/>
      <c r="S10" s="254"/>
      <c r="T10" s="304"/>
      <c r="U10" s="503"/>
    </row>
    <row r="11" spans="1:21" s="2" customFormat="1" ht="22.5" customHeight="1" x14ac:dyDescent="0.3">
      <c r="A11" s="304">
        <v>3</v>
      </c>
      <c r="B11" s="304" t="s">
        <v>71</v>
      </c>
      <c r="C11" s="195" t="s">
        <v>72</v>
      </c>
      <c r="D11" s="106" t="s">
        <v>38</v>
      </c>
      <c r="E11" s="116" t="s">
        <v>324</v>
      </c>
      <c r="F11" s="481">
        <v>8</v>
      </c>
      <c r="G11" s="231">
        <v>8</v>
      </c>
      <c r="H11" s="231">
        <v>8</v>
      </c>
      <c r="I11" s="231">
        <v>8</v>
      </c>
      <c r="J11" s="231">
        <v>8</v>
      </c>
      <c r="K11" s="490">
        <v>9</v>
      </c>
      <c r="L11" s="231">
        <v>8</v>
      </c>
      <c r="M11" s="231">
        <v>8</v>
      </c>
      <c r="N11" s="231">
        <v>8</v>
      </c>
      <c r="O11" s="231">
        <v>8</v>
      </c>
      <c r="P11" s="248" t="s">
        <v>384</v>
      </c>
      <c r="Q11" s="231">
        <v>8</v>
      </c>
      <c r="R11" s="231">
        <v>8</v>
      </c>
      <c r="S11" s="253">
        <v>25</v>
      </c>
      <c r="T11" s="304" t="s">
        <v>75</v>
      </c>
      <c r="U11" s="503" t="s">
        <v>76</v>
      </c>
    </row>
    <row r="12" spans="1:21" s="2" customFormat="1" ht="22.5" customHeight="1" thickBot="1" x14ac:dyDescent="0.35">
      <c r="A12" s="304"/>
      <c r="B12" s="304"/>
      <c r="C12" s="195"/>
      <c r="D12" s="86" t="s">
        <v>466</v>
      </c>
      <c r="E12" s="89" t="s">
        <v>13</v>
      </c>
      <c r="F12" s="481"/>
      <c r="G12" s="231"/>
      <c r="H12" s="231"/>
      <c r="I12" s="231"/>
      <c r="J12" s="231"/>
      <c r="K12" s="490"/>
      <c r="L12" s="231"/>
      <c r="M12" s="231"/>
      <c r="N12" s="231"/>
      <c r="O12" s="231"/>
      <c r="P12" s="248"/>
      <c r="Q12" s="231"/>
      <c r="R12" s="231"/>
      <c r="S12" s="254"/>
      <c r="T12" s="304"/>
      <c r="U12" s="503"/>
    </row>
    <row r="13" spans="1:21" s="2" customFormat="1" ht="22.5" customHeight="1" x14ac:dyDescent="0.3">
      <c r="A13" s="311">
        <v>4</v>
      </c>
      <c r="B13" s="311" t="s">
        <v>84</v>
      </c>
      <c r="C13" s="313" t="s">
        <v>85</v>
      </c>
      <c r="D13" s="106" t="s">
        <v>110</v>
      </c>
      <c r="E13" s="116" t="s">
        <v>324</v>
      </c>
      <c r="F13" s="482">
        <v>9</v>
      </c>
      <c r="G13" s="258">
        <v>10</v>
      </c>
      <c r="H13" s="258">
        <v>9</v>
      </c>
      <c r="I13" s="258">
        <v>9</v>
      </c>
      <c r="J13" s="258">
        <v>9</v>
      </c>
      <c r="K13" s="491">
        <v>9</v>
      </c>
      <c r="L13" s="258">
        <v>9</v>
      </c>
      <c r="M13" s="258">
        <v>9</v>
      </c>
      <c r="N13" s="258">
        <v>9</v>
      </c>
      <c r="O13" s="258">
        <v>9</v>
      </c>
      <c r="P13" s="258">
        <v>10</v>
      </c>
      <c r="Q13" s="258">
        <v>9</v>
      </c>
      <c r="R13" s="258">
        <v>9</v>
      </c>
      <c r="S13" s="253">
        <v>15</v>
      </c>
      <c r="T13" s="311" t="s">
        <v>87</v>
      </c>
      <c r="U13" s="504" t="s">
        <v>88</v>
      </c>
    </row>
    <row r="14" spans="1:21" s="2" customFormat="1" ht="22.5" customHeight="1" thickBot="1" x14ac:dyDescent="0.35">
      <c r="A14" s="312"/>
      <c r="B14" s="312"/>
      <c r="C14" s="314"/>
      <c r="D14" s="107" t="s">
        <v>429</v>
      </c>
      <c r="E14" s="89" t="s">
        <v>13</v>
      </c>
      <c r="F14" s="483"/>
      <c r="G14" s="259"/>
      <c r="H14" s="259"/>
      <c r="I14" s="259"/>
      <c r="J14" s="259"/>
      <c r="K14" s="492"/>
      <c r="L14" s="259"/>
      <c r="M14" s="259"/>
      <c r="N14" s="259"/>
      <c r="O14" s="259"/>
      <c r="P14" s="259"/>
      <c r="Q14" s="259"/>
      <c r="R14" s="259"/>
      <c r="S14" s="254"/>
      <c r="T14" s="312"/>
      <c r="U14" s="505"/>
    </row>
    <row r="15" spans="1:21" s="2" customFormat="1" ht="22.5" customHeight="1" x14ac:dyDescent="0.3">
      <c r="A15" s="304">
        <v>5</v>
      </c>
      <c r="B15" s="304" t="s">
        <v>108</v>
      </c>
      <c r="C15" s="195" t="s">
        <v>109</v>
      </c>
      <c r="D15" s="106" t="s">
        <v>110</v>
      </c>
      <c r="E15" s="116" t="s">
        <v>324</v>
      </c>
      <c r="F15" s="481">
        <v>11</v>
      </c>
      <c r="G15" s="231">
        <v>11</v>
      </c>
      <c r="H15" s="231">
        <v>11</v>
      </c>
      <c r="I15" s="231">
        <v>11</v>
      </c>
      <c r="J15" s="493">
        <v>11</v>
      </c>
      <c r="K15" s="490">
        <v>11</v>
      </c>
      <c r="L15" s="231">
        <v>11</v>
      </c>
      <c r="M15" s="231">
        <v>11</v>
      </c>
      <c r="N15" s="231">
        <v>11</v>
      </c>
      <c r="O15" s="231">
        <v>12</v>
      </c>
      <c r="P15" s="231">
        <v>11</v>
      </c>
      <c r="Q15" s="231">
        <v>11</v>
      </c>
      <c r="R15" s="231">
        <v>12</v>
      </c>
      <c r="S15" s="253">
        <v>35</v>
      </c>
      <c r="T15" s="304" t="s">
        <v>373</v>
      </c>
      <c r="U15" s="503" t="s">
        <v>374</v>
      </c>
    </row>
    <row r="16" spans="1:21" s="2" customFormat="1" ht="22.5" customHeight="1" thickBot="1" x14ac:dyDescent="0.35">
      <c r="A16" s="304"/>
      <c r="B16" s="304"/>
      <c r="C16" s="195"/>
      <c r="D16" s="86" t="s">
        <v>164</v>
      </c>
      <c r="E16" s="89" t="s">
        <v>13</v>
      </c>
      <c r="F16" s="481"/>
      <c r="G16" s="231"/>
      <c r="H16" s="231"/>
      <c r="I16" s="231"/>
      <c r="J16" s="493"/>
      <c r="K16" s="490"/>
      <c r="L16" s="231"/>
      <c r="M16" s="231"/>
      <c r="N16" s="231"/>
      <c r="O16" s="231"/>
      <c r="P16" s="231"/>
      <c r="Q16" s="231"/>
      <c r="R16" s="231"/>
      <c r="S16" s="254"/>
      <c r="T16" s="304"/>
      <c r="U16" s="503"/>
    </row>
    <row r="17" spans="1:21" s="2" customFormat="1" ht="22.5" customHeight="1" x14ac:dyDescent="0.3">
      <c r="A17" s="304">
        <v>6</v>
      </c>
      <c r="B17" s="304" t="s">
        <v>114</v>
      </c>
      <c r="C17" s="195" t="s">
        <v>115</v>
      </c>
      <c r="D17" s="106" t="s">
        <v>42</v>
      </c>
      <c r="E17" s="116" t="s">
        <v>324</v>
      </c>
      <c r="F17" s="481">
        <v>12</v>
      </c>
      <c r="G17" s="231">
        <v>12</v>
      </c>
      <c r="H17" s="231">
        <v>12</v>
      </c>
      <c r="I17" s="231">
        <v>12</v>
      </c>
      <c r="J17" s="493">
        <v>12</v>
      </c>
      <c r="K17" s="490">
        <v>12</v>
      </c>
      <c r="L17" s="231">
        <v>13</v>
      </c>
      <c r="M17" s="231">
        <v>13</v>
      </c>
      <c r="N17" s="231">
        <v>12</v>
      </c>
      <c r="O17" s="231">
        <v>12</v>
      </c>
      <c r="P17" s="231">
        <v>12</v>
      </c>
      <c r="Q17" s="231">
        <v>12</v>
      </c>
      <c r="R17" s="231">
        <v>12</v>
      </c>
      <c r="S17" s="253">
        <v>31</v>
      </c>
      <c r="T17" s="304" t="s">
        <v>116</v>
      </c>
      <c r="U17" s="503" t="s">
        <v>117</v>
      </c>
    </row>
    <row r="18" spans="1:21" s="2" customFormat="1" ht="22.5" customHeight="1" thickBot="1" x14ac:dyDescent="0.35">
      <c r="A18" s="304"/>
      <c r="B18" s="304"/>
      <c r="C18" s="195"/>
      <c r="D18" s="87" t="s">
        <v>398</v>
      </c>
      <c r="E18" s="89" t="s">
        <v>13</v>
      </c>
      <c r="F18" s="481"/>
      <c r="G18" s="231"/>
      <c r="H18" s="231"/>
      <c r="I18" s="231"/>
      <c r="J18" s="493"/>
      <c r="K18" s="490"/>
      <c r="L18" s="231"/>
      <c r="M18" s="231"/>
      <c r="N18" s="231"/>
      <c r="O18" s="231"/>
      <c r="P18" s="231"/>
      <c r="Q18" s="231"/>
      <c r="R18" s="231"/>
      <c r="S18" s="254"/>
      <c r="T18" s="304"/>
      <c r="U18" s="503"/>
    </row>
    <row r="19" spans="1:21" s="2" customFormat="1" ht="22.5" customHeight="1" x14ac:dyDescent="0.3">
      <c r="A19" s="487">
        <v>7</v>
      </c>
      <c r="B19" s="311" t="s">
        <v>145</v>
      </c>
      <c r="C19" s="313" t="s">
        <v>146</v>
      </c>
      <c r="D19" s="106" t="s">
        <v>110</v>
      </c>
      <c r="E19" s="116" t="s">
        <v>324</v>
      </c>
      <c r="F19" s="482">
        <v>16</v>
      </c>
      <c r="G19" s="258">
        <v>17</v>
      </c>
      <c r="H19" s="258">
        <v>16</v>
      </c>
      <c r="I19" s="260">
        <v>16</v>
      </c>
      <c r="J19" s="494">
        <v>16</v>
      </c>
      <c r="K19" s="262">
        <v>17</v>
      </c>
      <c r="L19" s="258">
        <v>16</v>
      </c>
      <c r="M19" s="258">
        <v>16</v>
      </c>
      <c r="N19" s="258">
        <v>16</v>
      </c>
      <c r="O19" s="258">
        <v>16</v>
      </c>
      <c r="P19" s="258">
        <v>17</v>
      </c>
      <c r="Q19" s="260">
        <v>16</v>
      </c>
      <c r="R19" s="258">
        <v>16</v>
      </c>
      <c r="S19" s="253"/>
      <c r="T19" s="311" t="s">
        <v>377</v>
      </c>
      <c r="U19" s="504" t="s">
        <v>378</v>
      </c>
    </row>
    <row r="20" spans="1:21" s="2" customFormat="1" ht="22.5" customHeight="1" thickBot="1" x14ac:dyDescent="0.35">
      <c r="A20" s="488"/>
      <c r="B20" s="312"/>
      <c r="C20" s="314"/>
      <c r="D20" s="86" t="s">
        <v>398</v>
      </c>
      <c r="E20" s="89" t="s">
        <v>13</v>
      </c>
      <c r="F20" s="483"/>
      <c r="G20" s="259"/>
      <c r="H20" s="259"/>
      <c r="I20" s="261"/>
      <c r="J20" s="495"/>
      <c r="K20" s="263"/>
      <c r="L20" s="259"/>
      <c r="M20" s="259"/>
      <c r="N20" s="259"/>
      <c r="O20" s="259"/>
      <c r="P20" s="259"/>
      <c r="Q20" s="261"/>
      <c r="R20" s="259"/>
      <c r="S20" s="254"/>
      <c r="T20" s="312"/>
      <c r="U20" s="505"/>
    </row>
    <row r="21" spans="1:21" s="2" customFormat="1" ht="22.5" customHeight="1" x14ac:dyDescent="0.3">
      <c r="A21" s="194">
        <v>8</v>
      </c>
      <c r="B21" s="304" t="s">
        <v>156</v>
      </c>
      <c r="C21" s="195" t="s">
        <v>157</v>
      </c>
      <c r="D21" s="106" t="s">
        <v>277</v>
      </c>
      <c r="E21" s="116" t="s">
        <v>324</v>
      </c>
      <c r="F21" s="481">
        <v>16</v>
      </c>
      <c r="G21" s="231">
        <v>17</v>
      </c>
      <c r="H21" s="248" t="s">
        <v>387</v>
      </c>
      <c r="I21" s="248" t="s">
        <v>387</v>
      </c>
      <c r="J21" s="493">
        <v>16</v>
      </c>
      <c r="K21" s="343" t="s">
        <v>386</v>
      </c>
      <c r="L21" s="248" t="s">
        <v>385</v>
      </c>
      <c r="M21" s="231">
        <v>16</v>
      </c>
      <c r="N21" s="248" t="s">
        <v>388</v>
      </c>
      <c r="O21" s="231">
        <v>17</v>
      </c>
      <c r="P21" s="248" t="s">
        <v>386</v>
      </c>
      <c r="Q21" s="248" t="s">
        <v>387</v>
      </c>
      <c r="R21" s="231">
        <v>17</v>
      </c>
      <c r="S21" s="253">
        <v>34</v>
      </c>
      <c r="T21" s="304" t="s">
        <v>376</v>
      </c>
      <c r="U21" s="503" t="s">
        <v>159</v>
      </c>
    </row>
    <row r="22" spans="1:21" s="2" customFormat="1" ht="22.5" customHeight="1" thickBot="1" x14ac:dyDescent="0.35">
      <c r="A22" s="194"/>
      <c r="B22" s="304"/>
      <c r="C22" s="195"/>
      <c r="D22" s="91" t="s">
        <v>427</v>
      </c>
      <c r="E22" s="89" t="s">
        <v>13</v>
      </c>
      <c r="F22" s="481"/>
      <c r="G22" s="231"/>
      <c r="H22" s="248"/>
      <c r="I22" s="248"/>
      <c r="J22" s="493"/>
      <c r="K22" s="343"/>
      <c r="L22" s="248"/>
      <c r="M22" s="231"/>
      <c r="N22" s="248"/>
      <c r="O22" s="231"/>
      <c r="P22" s="248"/>
      <c r="Q22" s="248"/>
      <c r="R22" s="231"/>
      <c r="S22" s="254"/>
      <c r="T22" s="304"/>
      <c r="U22" s="503"/>
    </row>
    <row r="23" spans="1:21" s="2" customFormat="1" ht="22.5" customHeight="1" x14ac:dyDescent="0.3">
      <c r="A23" s="194">
        <v>9</v>
      </c>
      <c r="B23" s="304" t="s">
        <v>160</v>
      </c>
      <c r="C23" s="195" t="s">
        <v>161</v>
      </c>
      <c r="D23" s="106" t="s">
        <v>42</v>
      </c>
      <c r="E23" s="116" t="s">
        <v>324</v>
      </c>
      <c r="F23" s="481">
        <v>19</v>
      </c>
      <c r="G23" s="231">
        <v>19</v>
      </c>
      <c r="H23" s="231">
        <v>19</v>
      </c>
      <c r="I23" s="231">
        <v>19</v>
      </c>
      <c r="J23" s="493">
        <v>19</v>
      </c>
      <c r="K23" s="230">
        <v>19</v>
      </c>
      <c r="L23" s="231">
        <v>20</v>
      </c>
      <c r="M23" s="231">
        <v>20</v>
      </c>
      <c r="N23" s="231">
        <v>20</v>
      </c>
      <c r="O23" s="231">
        <v>19</v>
      </c>
      <c r="P23" s="231">
        <v>19</v>
      </c>
      <c r="Q23" s="231">
        <v>19</v>
      </c>
      <c r="R23" s="231">
        <v>19</v>
      </c>
      <c r="S23" s="251" t="s">
        <v>375</v>
      </c>
      <c r="T23" s="304" t="s">
        <v>162</v>
      </c>
      <c r="U23" s="503" t="s">
        <v>163</v>
      </c>
    </row>
    <row r="24" spans="1:21" s="2" customFormat="1" ht="22.5" customHeight="1" thickBot="1" x14ac:dyDescent="0.35">
      <c r="A24" s="194"/>
      <c r="B24" s="304"/>
      <c r="C24" s="195"/>
      <c r="D24" s="86" t="s">
        <v>298</v>
      </c>
      <c r="E24" s="89" t="s">
        <v>13</v>
      </c>
      <c r="F24" s="481"/>
      <c r="G24" s="231"/>
      <c r="H24" s="231"/>
      <c r="I24" s="231"/>
      <c r="J24" s="493"/>
      <c r="K24" s="230"/>
      <c r="L24" s="231"/>
      <c r="M24" s="231"/>
      <c r="N24" s="231"/>
      <c r="O24" s="231"/>
      <c r="P24" s="231"/>
      <c r="Q24" s="231"/>
      <c r="R24" s="231"/>
      <c r="S24" s="252"/>
      <c r="T24" s="304"/>
      <c r="U24" s="503"/>
    </row>
    <row r="25" spans="1:21" s="2" customFormat="1" ht="22.5" customHeight="1" x14ac:dyDescent="0.3">
      <c r="A25" s="194">
        <v>10</v>
      </c>
      <c r="B25" s="304" t="s">
        <v>379</v>
      </c>
      <c r="C25" s="195" t="s">
        <v>389</v>
      </c>
      <c r="D25" s="106" t="s">
        <v>101</v>
      </c>
      <c r="E25" s="116" t="s">
        <v>324</v>
      </c>
      <c r="F25" s="481">
        <v>22</v>
      </c>
      <c r="G25" s="258">
        <v>22</v>
      </c>
      <c r="H25" s="487">
        <v>22</v>
      </c>
      <c r="I25" s="258">
        <v>22</v>
      </c>
      <c r="J25" s="494">
        <v>22</v>
      </c>
      <c r="K25" s="262">
        <v>22</v>
      </c>
      <c r="L25" s="258">
        <v>23</v>
      </c>
      <c r="M25" s="258">
        <v>23</v>
      </c>
      <c r="N25" s="258">
        <v>22</v>
      </c>
      <c r="O25" s="258">
        <v>22</v>
      </c>
      <c r="P25" s="258">
        <v>22</v>
      </c>
      <c r="Q25" s="258">
        <v>22</v>
      </c>
      <c r="R25" s="500">
        <v>22</v>
      </c>
      <c r="S25" s="287" t="s">
        <v>467</v>
      </c>
      <c r="T25" s="506" t="s">
        <v>468</v>
      </c>
      <c r="U25" s="503" t="s">
        <v>469</v>
      </c>
    </row>
    <row r="26" spans="1:21" s="2" customFormat="1" ht="22.5" customHeight="1" thickBot="1" x14ac:dyDescent="0.35">
      <c r="A26" s="487"/>
      <c r="B26" s="311"/>
      <c r="C26" s="313"/>
      <c r="D26" s="105" t="s">
        <v>118</v>
      </c>
      <c r="E26" s="89" t="s">
        <v>13</v>
      </c>
      <c r="F26" s="482"/>
      <c r="G26" s="496"/>
      <c r="H26" s="497"/>
      <c r="I26" s="496"/>
      <c r="J26" s="498"/>
      <c r="K26" s="499"/>
      <c r="L26" s="496"/>
      <c r="M26" s="496"/>
      <c r="N26" s="496"/>
      <c r="O26" s="496"/>
      <c r="P26" s="496"/>
      <c r="Q26" s="496"/>
      <c r="R26" s="501"/>
      <c r="S26" s="288"/>
      <c r="T26" s="507"/>
      <c r="U26" s="504"/>
    </row>
    <row r="27" spans="1:21" s="2" customFormat="1" ht="22.5" customHeight="1" x14ac:dyDescent="0.3">
      <c r="A27" s="283">
        <v>11</v>
      </c>
      <c r="B27" s="284" t="s">
        <v>390</v>
      </c>
      <c r="C27" s="285" t="s">
        <v>391</v>
      </c>
      <c r="D27" s="109" t="s">
        <v>395</v>
      </c>
      <c r="E27" s="117" t="s">
        <v>324</v>
      </c>
      <c r="F27" s="484">
        <v>22</v>
      </c>
      <c r="G27" s="286">
        <v>22</v>
      </c>
      <c r="H27" s="286">
        <v>22</v>
      </c>
      <c r="I27" s="286">
        <v>22</v>
      </c>
      <c r="J27" s="286">
        <v>22</v>
      </c>
      <c r="K27" s="286">
        <v>22</v>
      </c>
      <c r="L27" s="286">
        <v>23</v>
      </c>
      <c r="M27" s="286">
        <v>23</v>
      </c>
      <c r="N27" s="286">
        <v>22</v>
      </c>
      <c r="O27" s="286">
        <v>22</v>
      </c>
      <c r="P27" s="286">
        <v>22</v>
      </c>
      <c r="Q27" s="286">
        <v>22</v>
      </c>
      <c r="R27" s="286">
        <v>22</v>
      </c>
      <c r="S27" s="289">
        <v>22.23</v>
      </c>
      <c r="T27" s="284" t="s">
        <v>458</v>
      </c>
      <c r="U27" s="290" t="s">
        <v>470</v>
      </c>
    </row>
    <row r="28" spans="1:21" s="2" customFormat="1" ht="22.5" customHeight="1" thickBot="1" x14ac:dyDescent="0.35">
      <c r="A28" s="283"/>
      <c r="B28" s="284"/>
      <c r="C28" s="285"/>
      <c r="D28" s="110" t="s">
        <v>113</v>
      </c>
      <c r="E28" s="110" t="s">
        <v>13</v>
      </c>
      <c r="F28" s="485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9"/>
      <c r="T28" s="284"/>
      <c r="U28" s="290"/>
    </row>
    <row r="30" spans="1:21" s="4" customFormat="1" ht="15.95" customHeight="1" x14ac:dyDescent="0.3">
      <c r="A30" s="2"/>
      <c r="B30" s="6" t="s">
        <v>207</v>
      </c>
      <c r="C30" s="3"/>
      <c r="D30" s="1"/>
      <c r="P30" s="3"/>
      <c r="Q30" s="1"/>
      <c r="S30" s="60"/>
    </row>
    <row r="31" spans="1:21" s="4" customFormat="1" ht="15.95" customHeight="1" x14ac:dyDescent="0.3">
      <c r="A31" s="7" t="s">
        <v>208</v>
      </c>
      <c r="B31" s="1" t="s">
        <v>249</v>
      </c>
      <c r="C31" s="3"/>
      <c r="D31" s="1"/>
      <c r="P31" s="3"/>
      <c r="Q31" s="1"/>
      <c r="S31" s="60"/>
    </row>
    <row r="32" spans="1:21" s="4" customFormat="1" ht="15.95" customHeight="1" x14ac:dyDescent="0.3">
      <c r="A32" s="7" t="s">
        <v>208</v>
      </c>
      <c r="B32" s="8" t="s">
        <v>210</v>
      </c>
      <c r="C32" s="3"/>
      <c r="D32" s="1"/>
      <c r="P32" s="3"/>
      <c r="Q32" s="1"/>
      <c r="S32" s="60"/>
    </row>
    <row r="33" spans="1:21" s="4" customFormat="1" ht="7.5" customHeight="1" x14ac:dyDescent="0.3">
      <c r="A33" s="7"/>
      <c r="B33" s="8"/>
      <c r="C33" s="3"/>
      <c r="D33" s="1"/>
      <c r="P33" s="3"/>
      <c r="Q33" s="1"/>
      <c r="S33" s="60"/>
    </row>
    <row r="34" spans="1:21" s="56" customFormat="1" ht="18" customHeight="1" x14ac:dyDescent="0.3">
      <c r="A34" s="2"/>
      <c r="B34" s="69"/>
      <c r="C34" s="72" t="s">
        <v>211</v>
      </c>
      <c r="D34" s="72"/>
      <c r="E34" s="72"/>
      <c r="F34" s="72"/>
      <c r="G34" s="72"/>
      <c r="H34" s="72"/>
      <c r="I34" s="72"/>
      <c r="J34" s="72"/>
      <c r="K34" s="72"/>
      <c r="L34" s="72"/>
      <c r="M34" s="192" t="s">
        <v>323</v>
      </c>
      <c r="N34" s="192"/>
      <c r="O34" s="192"/>
      <c r="P34" s="192"/>
      <c r="Q34" s="192"/>
      <c r="R34" s="2"/>
      <c r="S34" s="2"/>
      <c r="T34" s="10"/>
      <c r="U34" s="2"/>
    </row>
    <row r="35" spans="1:21" s="56" customFormat="1" ht="18" customHeight="1" x14ac:dyDescent="0.3">
      <c r="A35" s="2"/>
      <c r="B35" s="69"/>
      <c r="C35" s="72" t="s">
        <v>312</v>
      </c>
      <c r="D35" s="72"/>
      <c r="E35" s="72"/>
      <c r="F35" s="72"/>
      <c r="G35" s="72"/>
      <c r="H35" s="72"/>
      <c r="I35" s="72"/>
      <c r="J35" s="72"/>
      <c r="K35" s="72"/>
      <c r="L35" s="72"/>
      <c r="M35" s="192" t="s">
        <v>318</v>
      </c>
      <c r="N35" s="192"/>
      <c r="O35" s="192"/>
      <c r="P35" s="192"/>
      <c r="Q35" s="192"/>
      <c r="R35" s="2"/>
      <c r="S35" s="2"/>
      <c r="T35" s="10"/>
      <c r="U35" s="2"/>
    </row>
    <row r="36" spans="1:21" s="56" customFormat="1" ht="18" customHeight="1" x14ac:dyDescent="0.3">
      <c r="A36" s="2"/>
      <c r="B36" s="69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2"/>
      <c r="S36" s="2"/>
      <c r="T36" s="10"/>
      <c r="U36" s="2"/>
    </row>
    <row r="37" spans="1:21" s="56" customFormat="1" ht="18" customHeight="1" x14ac:dyDescent="0.3">
      <c r="A37" s="2"/>
      <c r="B37" s="69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2"/>
      <c r="S37" s="2"/>
      <c r="T37" s="10"/>
      <c r="U37" s="2"/>
    </row>
    <row r="38" spans="1:21" s="56" customFormat="1" ht="18" customHeight="1" x14ac:dyDescent="0.3">
      <c r="A38" s="2"/>
      <c r="B38" s="69"/>
      <c r="C38" s="72" t="s">
        <v>213</v>
      </c>
      <c r="D38" s="72"/>
      <c r="E38" s="72"/>
      <c r="F38" s="72"/>
      <c r="G38" s="72"/>
      <c r="H38" s="72"/>
      <c r="I38" s="72"/>
      <c r="J38" s="72"/>
      <c r="K38" s="72"/>
      <c r="L38" s="72"/>
      <c r="M38" s="192" t="s">
        <v>322</v>
      </c>
      <c r="N38" s="192"/>
      <c r="O38" s="192"/>
      <c r="P38" s="192"/>
      <c r="Q38" s="192"/>
      <c r="R38" s="2"/>
      <c r="S38" s="2"/>
      <c r="T38" s="10"/>
      <c r="U38" s="2"/>
    </row>
    <row r="39" spans="1:21" s="56" customFormat="1" ht="18" customHeight="1" x14ac:dyDescent="0.3">
      <c r="A39" s="2"/>
      <c r="B39" s="69"/>
      <c r="C39" s="72" t="s">
        <v>314</v>
      </c>
      <c r="D39" s="72"/>
      <c r="E39" s="72"/>
      <c r="F39" s="72"/>
      <c r="G39" s="72"/>
      <c r="H39" s="72"/>
      <c r="I39" s="72"/>
      <c r="J39" s="72"/>
      <c r="K39" s="72"/>
      <c r="L39" s="72"/>
      <c r="M39" s="192" t="s">
        <v>320</v>
      </c>
      <c r="N39" s="192"/>
      <c r="O39" s="192"/>
      <c r="P39" s="192"/>
      <c r="Q39" s="192"/>
      <c r="R39" s="2"/>
      <c r="S39" s="2"/>
      <c r="T39" s="10"/>
      <c r="U39" s="2"/>
    </row>
  </sheetData>
  <mergeCells count="226">
    <mergeCell ref="U23:U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A23:A24"/>
    <mergeCell ref="B23:B24"/>
    <mergeCell ref="C23:C24"/>
    <mergeCell ref="F23:F24"/>
    <mergeCell ref="G23:G24"/>
    <mergeCell ref="H23:H24"/>
    <mergeCell ref="I23:I24"/>
    <mergeCell ref="J23:J24"/>
    <mergeCell ref="K23:K24"/>
    <mergeCell ref="T5:U6"/>
    <mergeCell ref="A1:U1"/>
    <mergeCell ref="A2:U2"/>
    <mergeCell ref="A3:U3"/>
    <mergeCell ref="A5:A6"/>
    <mergeCell ref="B5:B6"/>
    <mergeCell ref="C5:C6"/>
    <mergeCell ref="D5:D6"/>
    <mergeCell ref="E5:E6"/>
    <mergeCell ref="F5:F6"/>
    <mergeCell ref="G5:R5"/>
    <mergeCell ref="S5:S6"/>
    <mergeCell ref="A4:C4"/>
    <mergeCell ref="A9:A10"/>
    <mergeCell ref="B9:B10"/>
    <mergeCell ref="C9:C10"/>
    <mergeCell ref="F9:F10"/>
    <mergeCell ref="G9:G10"/>
    <mergeCell ref="J7:J8"/>
    <mergeCell ref="K7:K8"/>
    <mergeCell ref="L7:L8"/>
    <mergeCell ref="M7:M8"/>
    <mergeCell ref="A7:A8"/>
    <mergeCell ref="B7:B8"/>
    <mergeCell ref="C7:C8"/>
    <mergeCell ref="F7:F8"/>
    <mergeCell ref="G7:G8"/>
    <mergeCell ref="H7:H8"/>
    <mergeCell ref="I7:I8"/>
    <mergeCell ref="H9:H10"/>
    <mergeCell ref="I9:I10"/>
    <mergeCell ref="J9:J10"/>
    <mergeCell ref="C11:C12"/>
    <mergeCell ref="F11:F12"/>
    <mergeCell ref="G11:G12"/>
    <mergeCell ref="H11:H12"/>
    <mergeCell ref="I11:I12"/>
    <mergeCell ref="J11:J12"/>
    <mergeCell ref="K11:K12"/>
    <mergeCell ref="T7:T8"/>
    <mergeCell ref="U7:U8"/>
    <mergeCell ref="N7:N8"/>
    <mergeCell ref="O7:O8"/>
    <mergeCell ref="U9:U10"/>
    <mergeCell ref="N9:N10"/>
    <mergeCell ref="O9:O10"/>
    <mergeCell ref="P9:P10"/>
    <mergeCell ref="Q9:Q10"/>
    <mergeCell ref="R9:R10"/>
    <mergeCell ref="T9:T10"/>
    <mergeCell ref="K9:K10"/>
    <mergeCell ref="L9:L10"/>
    <mergeCell ref="M9:M10"/>
    <mergeCell ref="T11:T12"/>
    <mergeCell ref="U11:U12"/>
    <mergeCell ref="A13:A14"/>
    <mergeCell ref="B13:B14"/>
    <mergeCell ref="C13:C14"/>
    <mergeCell ref="F13:F14"/>
    <mergeCell ref="G13:G14"/>
    <mergeCell ref="H13:H14"/>
    <mergeCell ref="I13:I14"/>
    <mergeCell ref="L11:L12"/>
    <mergeCell ref="M11:M12"/>
    <mergeCell ref="N11:N12"/>
    <mergeCell ref="O11:O12"/>
    <mergeCell ref="P11:P12"/>
    <mergeCell ref="Q11:Q12"/>
    <mergeCell ref="P13:P14"/>
    <mergeCell ref="Q13:Q14"/>
    <mergeCell ref="R13:R14"/>
    <mergeCell ref="T13:T14"/>
    <mergeCell ref="U13:U14"/>
    <mergeCell ref="N13:N14"/>
    <mergeCell ref="O13:O14"/>
    <mergeCell ref="A11:A12"/>
    <mergeCell ref="B11:B12"/>
    <mergeCell ref="T17:T18"/>
    <mergeCell ref="A15:A16"/>
    <mergeCell ref="B15:B16"/>
    <mergeCell ref="C15:C16"/>
    <mergeCell ref="F15:F16"/>
    <mergeCell ref="G15:G16"/>
    <mergeCell ref="J13:J14"/>
    <mergeCell ref="K13:K14"/>
    <mergeCell ref="L13:L14"/>
    <mergeCell ref="M13:M14"/>
    <mergeCell ref="U19:U20"/>
    <mergeCell ref="N19:N20"/>
    <mergeCell ref="O19:O20"/>
    <mergeCell ref="U15:U16"/>
    <mergeCell ref="A17:A18"/>
    <mergeCell ref="B17:B18"/>
    <mergeCell ref="C17:C18"/>
    <mergeCell ref="F17:F18"/>
    <mergeCell ref="G17:G18"/>
    <mergeCell ref="H17:H18"/>
    <mergeCell ref="I17:I18"/>
    <mergeCell ref="J17:J18"/>
    <mergeCell ref="K17:K18"/>
    <mergeCell ref="N15:N16"/>
    <mergeCell ref="O15:O16"/>
    <mergeCell ref="P15:P16"/>
    <mergeCell ref="Q15:Q16"/>
    <mergeCell ref="R15:R16"/>
    <mergeCell ref="T15:T16"/>
    <mergeCell ref="H15:H16"/>
    <mergeCell ref="I15:I16"/>
    <mergeCell ref="J15:J16"/>
    <mergeCell ref="K15:K16"/>
    <mergeCell ref="L15:L16"/>
    <mergeCell ref="F21:F22"/>
    <mergeCell ref="G21:G22"/>
    <mergeCell ref="J19:J20"/>
    <mergeCell ref="K19:K20"/>
    <mergeCell ref="L19:L20"/>
    <mergeCell ref="M19:M20"/>
    <mergeCell ref="U17:U18"/>
    <mergeCell ref="A19:A20"/>
    <mergeCell ref="B19:B20"/>
    <mergeCell ref="C19:C20"/>
    <mergeCell ref="F19:F20"/>
    <mergeCell ref="G19:G20"/>
    <mergeCell ref="H19:H20"/>
    <mergeCell ref="I19:I20"/>
    <mergeCell ref="L17:L18"/>
    <mergeCell ref="M17:M18"/>
    <mergeCell ref="N17:N18"/>
    <mergeCell ref="O17:O18"/>
    <mergeCell ref="P17:P18"/>
    <mergeCell ref="Q17:Q18"/>
    <mergeCell ref="P19:P20"/>
    <mergeCell ref="Q19:Q20"/>
    <mergeCell ref="R19:R20"/>
    <mergeCell ref="T19:T20"/>
    <mergeCell ref="U21:U22"/>
    <mergeCell ref="A25:A26"/>
    <mergeCell ref="B25:B26"/>
    <mergeCell ref="C25:C26"/>
    <mergeCell ref="F25:F26"/>
    <mergeCell ref="G25:G26"/>
    <mergeCell ref="I25:I26"/>
    <mergeCell ref="J25:J26"/>
    <mergeCell ref="K25:K26"/>
    <mergeCell ref="N21:N22"/>
    <mergeCell ref="O21:O22"/>
    <mergeCell ref="P21:P22"/>
    <mergeCell ref="Q21:Q22"/>
    <mergeCell ref="R21:R22"/>
    <mergeCell ref="T21:T22"/>
    <mergeCell ref="H21:H22"/>
    <mergeCell ref="I21:I22"/>
    <mergeCell ref="J21:J22"/>
    <mergeCell ref="K21:K22"/>
    <mergeCell ref="L21:L22"/>
    <mergeCell ref="M21:M22"/>
    <mergeCell ref="A21:A22"/>
    <mergeCell ref="B21:B22"/>
    <mergeCell ref="C21:C22"/>
    <mergeCell ref="M38:Q38"/>
    <mergeCell ref="M39:Q39"/>
    <mergeCell ref="R25:R26"/>
    <mergeCell ref="T25:T26"/>
    <mergeCell ref="U25:U26"/>
    <mergeCell ref="L25:L26"/>
    <mergeCell ref="M25:M26"/>
    <mergeCell ref="N25:N26"/>
    <mergeCell ref="O25:O26"/>
    <mergeCell ref="P25:P26"/>
    <mergeCell ref="Q25:Q26"/>
    <mergeCell ref="L27:L28"/>
    <mergeCell ref="T27:T28"/>
    <mergeCell ref="U27:U28"/>
    <mergeCell ref="H25:H26"/>
    <mergeCell ref="S7:S8"/>
    <mergeCell ref="S9:S10"/>
    <mergeCell ref="S11:S12"/>
    <mergeCell ref="S15:S16"/>
    <mergeCell ref="S17:S18"/>
    <mergeCell ref="S21:S22"/>
    <mergeCell ref="S25:S26"/>
    <mergeCell ref="M34:Q34"/>
    <mergeCell ref="M35:Q35"/>
    <mergeCell ref="P7:P8"/>
    <mergeCell ref="Q7:Q8"/>
    <mergeCell ref="R7:R8"/>
    <mergeCell ref="S13:S14"/>
    <mergeCell ref="S19:S20"/>
    <mergeCell ref="M27:M28"/>
    <mergeCell ref="N27:N28"/>
    <mergeCell ref="O27:O28"/>
    <mergeCell ref="P27:P28"/>
    <mergeCell ref="Q27:Q28"/>
    <mergeCell ref="R27:R28"/>
    <mergeCell ref="S27:S28"/>
    <mergeCell ref="M15:M16"/>
    <mergeCell ref="R17:R18"/>
    <mergeCell ref="R11:R12"/>
    <mergeCell ref="A27:A28"/>
    <mergeCell ref="B27:B28"/>
    <mergeCell ref="C27:C28"/>
    <mergeCell ref="F27:F28"/>
    <mergeCell ref="G27:G28"/>
    <mergeCell ref="H27:H28"/>
    <mergeCell ref="I27:I28"/>
    <mergeCell ref="J27:J28"/>
    <mergeCell ref="K27:K28"/>
  </mergeCells>
  <printOptions horizontalCentered="1"/>
  <pageMargins left="0.31496062992125984" right="0.70866141732283472" top="0.35433070866141736" bottom="0.15748031496062992" header="0.31496062992125984" footer="0.31496062992125984"/>
  <pageSetup paperSize="5" scale="85" fitToWidth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6"/>
  <sheetViews>
    <sheetView showGridLines="0" view="pageBreakPreview" topLeftCell="A4" zoomScale="80" zoomScaleNormal="100" zoomScaleSheetLayoutView="80" workbookViewId="0">
      <selection activeCell="V28" sqref="V28"/>
    </sheetView>
  </sheetViews>
  <sheetFormatPr defaultRowHeight="12.75" x14ac:dyDescent="0.3"/>
  <cols>
    <col min="1" max="1" width="4.28515625" style="2" customWidth="1"/>
    <col min="2" max="2" width="17.85546875" style="3" customWidth="1"/>
    <col min="3" max="3" width="30.140625" style="3" customWidth="1"/>
    <col min="4" max="4" width="19.42578125" style="3" customWidth="1"/>
    <col min="5" max="5" width="17.28515625" style="3" customWidth="1"/>
    <col min="6" max="6" width="8.7109375" style="1" customWidth="1"/>
    <col min="7" max="18" width="6.5703125" style="4" customWidth="1"/>
    <col min="19" max="19" width="8.140625" style="60" customWidth="1"/>
    <col min="20" max="20" width="15.140625" style="10" customWidth="1"/>
    <col min="21" max="21" width="20" style="1" customWidth="1"/>
    <col min="22" max="16384" width="9.140625" style="1"/>
  </cols>
  <sheetData>
    <row r="1" spans="1:21" s="29" customFormat="1" ht="18" x14ac:dyDescent="0.3">
      <c r="A1" s="327" t="s">
        <v>215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9"/>
    </row>
    <row r="2" spans="1:21" s="29" customFormat="1" ht="18" x14ac:dyDescent="0.3">
      <c r="A2" s="330" t="s">
        <v>284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2"/>
    </row>
    <row r="3" spans="1:21" s="29" customFormat="1" ht="18.75" thickBot="1" x14ac:dyDescent="0.35">
      <c r="A3" s="333" t="s">
        <v>393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5"/>
    </row>
    <row r="4" spans="1:21" s="29" customFormat="1" ht="17.25" customHeight="1" x14ac:dyDescent="0.3">
      <c r="A4" s="201" t="s">
        <v>284</v>
      </c>
      <c r="B4" s="201"/>
      <c r="C4" s="201"/>
      <c r="D4" s="30"/>
      <c r="E4" s="30"/>
      <c r="F4" s="3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5"/>
    </row>
    <row r="5" spans="1:21" ht="21.75" customHeight="1" x14ac:dyDescent="0.3">
      <c r="A5" s="511" t="s">
        <v>2</v>
      </c>
      <c r="B5" s="511" t="s">
        <v>3</v>
      </c>
      <c r="C5" s="511" t="s">
        <v>4</v>
      </c>
      <c r="D5" s="512" t="s">
        <v>5</v>
      </c>
      <c r="E5" s="512" t="s">
        <v>6</v>
      </c>
      <c r="F5" s="513" t="s">
        <v>7</v>
      </c>
      <c r="G5" s="514" t="s">
        <v>8</v>
      </c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5" t="s">
        <v>325</v>
      </c>
      <c r="T5" s="516" t="s">
        <v>9</v>
      </c>
      <c r="U5" s="516"/>
    </row>
    <row r="6" spans="1:21" ht="23.25" customHeight="1" thickBot="1" x14ac:dyDescent="0.35">
      <c r="A6" s="517"/>
      <c r="B6" s="517"/>
      <c r="C6" s="517"/>
      <c r="D6" s="518"/>
      <c r="E6" s="518"/>
      <c r="F6" s="519"/>
      <c r="G6" s="520">
        <v>1</v>
      </c>
      <c r="H6" s="521">
        <v>2</v>
      </c>
      <c r="I6" s="521">
        <v>3</v>
      </c>
      <c r="J6" s="520">
        <v>4</v>
      </c>
      <c r="K6" s="520">
        <v>5</v>
      </c>
      <c r="L6" s="520">
        <v>6</v>
      </c>
      <c r="M6" s="520">
        <v>7</v>
      </c>
      <c r="N6" s="520">
        <v>8</v>
      </c>
      <c r="O6" s="520">
        <v>9</v>
      </c>
      <c r="P6" s="520">
        <v>10</v>
      </c>
      <c r="Q6" s="520">
        <v>11</v>
      </c>
      <c r="R6" s="520">
        <v>12</v>
      </c>
      <c r="S6" s="522"/>
      <c r="T6" s="523"/>
      <c r="U6" s="523"/>
    </row>
    <row r="7" spans="1:21" s="2" customFormat="1" ht="18" customHeight="1" thickTop="1" x14ac:dyDescent="0.3">
      <c r="A7" s="486">
        <v>1</v>
      </c>
      <c r="B7" s="486" t="s">
        <v>14</v>
      </c>
      <c r="C7" s="337" t="s">
        <v>15</v>
      </c>
      <c r="D7" s="508" t="s">
        <v>16</v>
      </c>
      <c r="E7" s="509" t="s">
        <v>324</v>
      </c>
      <c r="F7" s="510">
        <v>4</v>
      </c>
      <c r="G7" s="233">
        <v>4</v>
      </c>
      <c r="H7" s="233">
        <v>4</v>
      </c>
      <c r="I7" s="233">
        <v>4</v>
      </c>
      <c r="J7" s="233">
        <v>4</v>
      </c>
      <c r="K7" s="235">
        <v>4</v>
      </c>
      <c r="L7" s="233">
        <v>4</v>
      </c>
      <c r="M7" s="233">
        <v>4</v>
      </c>
      <c r="N7" s="233">
        <v>4</v>
      </c>
      <c r="O7" s="233">
        <v>5</v>
      </c>
      <c r="P7" s="234">
        <v>4</v>
      </c>
      <c r="Q7" s="233">
        <v>4</v>
      </c>
      <c r="R7" s="233">
        <v>5</v>
      </c>
      <c r="S7" s="299">
        <v>10</v>
      </c>
      <c r="T7" s="291" t="s">
        <v>380</v>
      </c>
      <c r="U7" s="199" t="s">
        <v>381</v>
      </c>
    </row>
    <row r="8" spans="1:21" s="2" customFormat="1" ht="17.25" customHeight="1" thickBot="1" x14ac:dyDescent="0.35">
      <c r="A8" s="304"/>
      <c r="B8" s="304"/>
      <c r="C8" s="195"/>
      <c r="D8" s="89" t="s">
        <v>296</v>
      </c>
      <c r="E8" s="89" t="s">
        <v>13</v>
      </c>
      <c r="F8" s="301"/>
      <c r="G8" s="231"/>
      <c r="H8" s="231"/>
      <c r="I8" s="231"/>
      <c r="J8" s="231"/>
      <c r="K8" s="230"/>
      <c r="L8" s="231"/>
      <c r="M8" s="231"/>
      <c r="N8" s="231"/>
      <c r="O8" s="231"/>
      <c r="P8" s="229"/>
      <c r="Q8" s="231"/>
      <c r="R8" s="231"/>
      <c r="S8" s="299"/>
      <c r="T8" s="257"/>
      <c r="U8" s="193"/>
    </row>
    <row r="9" spans="1:21" s="2" customFormat="1" ht="18" customHeight="1" x14ac:dyDescent="0.3">
      <c r="A9" s="128">
        <v>2</v>
      </c>
      <c r="B9" s="311" t="s">
        <v>29</v>
      </c>
      <c r="C9" s="313" t="s">
        <v>30</v>
      </c>
      <c r="D9" s="111" t="s">
        <v>277</v>
      </c>
      <c r="E9" s="120" t="s">
        <v>324</v>
      </c>
      <c r="F9" s="315">
        <v>5</v>
      </c>
      <c r="G9" s="321">
        <v>5</v>
      </c>
      <c r="H9" s="321">
        <v>5</v>
      </c>
      <c r="I9" s="321">
        <v>5</v>
      </c>
      <c r="J9" s="321">
        <v>5</v>
      </c>
      <c r="K9" s="323">
        <v>5</v>
      </c>
      <c r="L9" s="325">
        <v>6</v>
      </c>
      <c r="M9" s="321">
        <v>5</v>
      </c>
      <c r="N9" s="321">
        <v>5</v>
      </c>
      <c r="O9" s="321">
        <v>5</v>
      </c>
      <c r="P9" s="321">
        <v>5</v>
      </c>
      <c r="Q9" s="321">
        <v>5</v>
      </c>
      <c r="R9" s="321">
        <v>5</v>
      </c>
      <c r="S9" s="298">
        <v>2</v>
      </c>
      <c r="T9" s="266" t="s">
        <v>473</v>
      </c>
      <c r="U9" s="197" t="s">
        <v>474</v>
      </c>
    </row>
    <row r="10" spans="1:21" s="2" customFormat="1" ht="18" customHeight="1" thickBot="1" x14ac:dyDescent="0.35">
      <c r="A10" s="129"/>
      <c r="B10" s="312"/>
      <c r="C10" s="314"/>
      <c r="D10" s="89" t="s">
        <v>298</v>
      </c>
      <c r="E10" s="89" t="s">
        <v>13</v>
      </c>
      <c r="F10" s="316"/>
      <c r="G10" s="322"/>
      <c r="H10" s="322"/>
      <c r="I10" s="322"/>
      <c r="J10" s="322"/>
      <c r="K10" s="324"/>
      <c r="L10" s="326"/>
      <c r="M10" s="322"/>
      <c r="N10" s="322"/>
      <c r="O10" s="322"/>
      <c r="P10" s="322"/>
      <c r="Q10" s="322"/>
      <c r="R10" s="322"/>
      <c r="S10" s="299"/>
      <c r="T10" s="267"/>
      <c r="U10" s="198"/>
    </row>
    <row r="11" spans="1:21" s="2" customFormat="1" ht="18" customHeight="1" x14ac:dyDescent="0.3">
      <c r="A11" s="311">
        <v>3</v>
      </c>
      <c r="B11" s="311" t="s">
        <v>43</v>
      </c>
      <c r="C11" s="313" t="s">
        <v>44</v>
      </c>
      <c r="D11" s="111" t="s">
        <v>16</v>
      </c>
      <c r="E11" s="120" t="s">
        <v>324</v>
      </c>
      <c r="F11" s="315">
        <v>6</v>
      </c>
      <c r="G11" s="307">
        <v>6</v>
      </c>
      <c r="H11" s="307">
        <v>7</v>
      </c>
      <c r="I11" s="319">
        <v>7</v>
      </c>
      <c r="J11" s="307">
        <v>6</v>
      </c>
      <c r="K11" s="309">
        <v>6</v>
      </c>
      <c r="L11" s="307">
        <v>6</v>
      </c>
      <c r="M11" s="307">
        <v>6</v>
      </c>
      <c r="N11" s="307">
        <v>6</v>
      </c>
      <c r="O11" s="307">
        <v>6</v>
      </c>
      <c r="P11" s="307">
        <v>6</v>
      </c>
      <c r="Q11" s="319">
        <v>7</v>
      </c>
      <c r="R11" s="307">
        <v>6</v>
      </c>
      <c r="S11" s="298" t="s">
        <v>345</v>
      </c>
      <c r="T11" s="266" t="s">
        <v>475</v>
      </c>
      <c r="U11" s="197">
        <v>82311000081</v>
      </c>
    </row>
    <row r="12" spans="1:21" s="2" customFormat="1" ht="18" customHeight="1" thickBot="1" x14ac:dyDescent="0.35">
      <c r="A12" s="312"/>
      <c r="B12" s="312"/>
      <c r="C12" s="314"/>
      <c r="D12" s="89" t="s">
        <v>434</v>
      </c>
      <c r="E12" s="89" t="s">
        <v>13</v>
      </c>
      <c r="F12" s="316"/>
      <c r="G12" s="308"/>
      <c r="H12" s="308"/>
      <c r="I12" s="320"/>
      <c r="J12" s="308"/>
      <c r="K12" s="310"/>
      <c r="L12" s="308"/>
      <c r="M12" s="308"/>
      <c r="N12" s="308"/>
      <c r="O12" s="308"/>
      <c r="P12" s="308"/>
      <c r="Q12" s="320"/>
      <c r="R12" s="308"/>
      <c r="S12" s="299"/>
      <c r="T12" s="267"/>
      <c r="U12" s="198"/>
    </row>
    <row r="13" spans="1:21" s="2" customFormat="1" ht="18" customHeight="1" x14ac:dyDescent="0.3">
      <c r="A13" s="167">
        <v>4</v>
      </c>
      <c r="B13" s="304" t="s">
        <v>58</v>
      </c>
      <c r="C13" s="195" t="s">
        <v>59</v>
      </c>
      <c r="D13" s="113" t="s">
        <v>45</v>
      </c>
      <c r="E13" s="120" t="s">
        <v>324</v>
      </c>
      <c r="F13" s="301">
        <v>7</v>
      </c>
      <c r="G13" s="256">
        <v>7</v>
      </c>
      <c r="H13" s="256">
        <v>7</v>
      </c>
      <c r="I13" s="256">
        <v>7</v>
      </c>
      <c r="J13" s="256">
        <v>7</v>
      </c>
      <c r="K13" s="265">
        <v>7</v>
      </c>
      <c r="L13" s="256">
        <v>7</v>
      </c>
      <c r="M13" s="256">
        <v>7</v>
      </c>
      <c r="N13" s="256">
        <v>8</v>
      </c>
      <c r="O13" s="256">
        <v>7</v>
      </c>
      <c r="P13" s="256">
        <v>7</v>
      </c>
      <c r="Q13" s="256">
        <v>7</v>
      </c>
      <c r="R13" s="256">
        <v>7</v>
      </c>
      <c r="S13" s="317" t="s">
        <v>341</v>
      </c>
      <c r="T13" s="257" t="s">
        <v>476</v>
      </c>
      <c r="U13" s="193" t="s">
        <v>477</v>
      </c>
    </row>
    <row r="14" spans="1:21" s="2" customFormat="1" ht="18" customHeight="1" thickBot="1" x14ac:dyDescent="0.35">
      <c r="A14" s="167"/>
      <c r="B14" s="304"/>
      <c r="C14" s="195"/>
      <c r="D14" s="89" t="s">
        <v>429</v>
      </c>
      <c r="E14" s="89" t="s">
        <v>13</v>
      </c>
      <c r="F14" s="301"/>
      <c r="G14" s="256"/>
      <c r="H14" s="256"/>
      <c r="I14" s="256"/>
      <c r="J14" s="256"/>
      <c r="K14" s="265"/>
      <c r="L14" s="256"/>
      <c r="M14" s="256"/>
      <c r="N14" s="256"/>
      <c r="O14" s="256"/>
      <c r="P14" s="256"/>
      <c r="Q14" s="256"/>
      <c r="R14" s="256"/>
      <c r="S14" s="318"/>
      <c r="T14" s="257"/>
      <c r="U14" s="193"/>
    </row>
    <row r="15" spans="1:21" s="2" customFormat="1" ht="18" customHeight="1" x14ac:dyDescent="0.3">
      <c r="A15" s="311">
        <v>5</v>
      </c>
      <c r="B15" s="311" t="s">
        <v>79</v>
      </c>
      <c r="C15" s="313" t="s">
        <v>80</v>
      </c>
      <c r="D15" s="111" t="s">
        <v>396</v>
      </c>
      <c r="E15" s="120" t="s">
        <v>324</v>
      </c>
      <c r="F15" s="315">
        <v>9</v>
      </c>
      <c r="G15" s="258">
        <v>10</v>
      </c>
      <c r="H15" s="258">
        <v>9</v>
      </c>
      <c r="I15" s="258">
        <v>9</v>
      </c>
      <c r="J15" s="307">
        <v>9</v>
      </c>
      <c r="K15" s="309">
        <v>9</v>
      </c>
      <c r="L15" s="258">
        <v>9</v>
      </c>
      <c r="M15" s="258">
        <v>11</v>
      </c>
      <c r="N15" s="262">
        <v>9</v>
      </c>
      <c r="O15" s="258">
        <v>9</v>
      </c>
      <c r="P15" s="258">
        <v>10</v>
      </c>
      <c r="Q15" s="262">
        <v>9</v>
      </c>
      <c r="R15" s="258">
        <v>9</v>
      </c>
      <c r="S15" s="298">
        <v>30</v>
      </c>
      <c r="T15" s="266" t="s">
        <v>368</v>
      </c>
      <c r="U15" s="197" t="s">
        <v>478</v>
      </c>
    </row>
    <row r="16" spans="1:21" s="2" customFormat="1" ht="18" customHeight="1" thickBot="1" x14ac:dyDescent="0.35">
      <c r="A16" s="312"/>
      <c r="B16" s="312"/>
      <c r="C16" s="314"/>
      <c r="D16" s="112" t="s">
        <v>471</v>
      </c>
      <c r="E16" s="89" t="s">
        <v>13</v>
      </c>
      <c r="F16" s="316"/>
      <c r="G16" s="259"/>
      <c r="H16" s="259"/>
      <c r="I16" s="259"/>
      <c r="J16" s="308"/>
      <c r="K16" s="310"/>
      <c r="L16" s="259"/>
      <c r="M16" s="259"/>
      <c r="N16" s="263"/>
      <c r="O16" s="259"/>
      <c r="P16" s="259"/>
      <c r="Q16" s="263"/>
      <c r="R16" s="259"/>
      <c r="S16" s="299"/>
      <c r="T16" s="267"/>
      <c r="U16" s="198"/>
    </row>
    <row r="17" spans="1:21" s="2" customFormat="1" ht="18" customHeight="1" x14ac:dyDescent="0.3">
      <c r="A17" s="167">
        <v>6</v>
      </c>
      <c r="B17" s="304" t="s">
        <v>89</v>
      </c>
      <c r="C17" s="195" t="s">
        <v>90</v>
      </c>
      <c r="D17" s="111" t="s">
        <v>73</v>
      </c>
      <c r="E17" s="120" t="s">
        <v>324</v>
      </c>
      <c r="F17" s="301">
        <v>10</v>
      </c>
      <c r="G17" s="264">
        <v>10</v>
      </c>
      <c r="H17" s="256">
        <v>10</v>
      </c>
      <c r="I17" s="256">
        <v>10</v>
      </c>
      <c r="J17" s="264">
        <v>11</v>
      </c>
      <c r="K17" s="265">
        <v>10</v>
      </c>
      <c r="L17" s="256">
        <v>10</v>
      </c>
      <c r="M17" s="264">
        <v>11</v>
      </c>
      <c r="N17" s="256">
        <v>10</v>
      </c>
      <c r="O17" s="256">
        <v>10</v>
      </c>
      <c r="P17" s="256">
        <v>10</v>
      </c>
      <c r="Q17" s="256">
        <v>10</v>
      </c>
      <c r="R17" s="256">
        <v>10</v>
      </c>
      <c r="S17" s="298">
        <v>20</v>
      </c>
      <c r="T17" s="257" t="s">
        <v>18</v>
      </c>
      <c r="U17" s="193" t="s">
        <v>479</v>
      </c>
    </row>
    <row r="18" spans="1:21" s="2" customFormat="1" ht="20.25" customHeight="1" thickBot="1" x14ac:dyDescent="0.35">
      <c r="A18" s="167"/>
      <c r="B18" s="304"/>
      <c r="C18" s="195"/>
      <c r="D18" s="112" t="s">
        <v>434</v>
      </c>
      <c r="E18" s="89" t="s">
        <v>13</v>
      </c>
      <c r="F18" s="301"/>
      <c r="G18" s="264"/>
      <c r="H18" s="256"/>
      <c r="I18" s="256"/>
      <c r="J18" s="264"/>
      <c r="K18" s="265"/>
      <c r="L18" s="256"/>
      <c r="M18" s="264"/>
      <c r="N18" s="256"/>
      <c r="O18" s="256"/>
      <c r="P18" s="256"/>
      <c r="Q18" s="256"/>
      <c r="R18" s="256"/>
      <c r="S18" s="299"/>
      <c r="T18" s="257"/>
      <c r="U18" s="193"/>
    </row>
    <row r="19" spans="1:21" s="2" customFormat="1" ht="18" customHeight="1" x14ac:dyDescent="0.3">
      <c r="A19" s="304">
        <v>7</v>
      </c>
      <c r="B19" s="304" t="s">
        <v>93</v>
      </c>
      <c r="C19" s="195" t="s">
        <v>94</v>
      </c>
      <c r="D19" s="113" t="s">
        <v>42</v>
      </c>
      <c r="E19" s="120" t="s">
        <v>324</v>
      </c>
      <c r="F19" s="301">
        <v>10</v>
      </c>
      <c r="G19" s="231">
        <v>10</v>
      </c>
      <c r="H19" s="231">
        <v>10</v>
      </c>
      <c r="I19" s="231">
        <v>10</v>
      </c>
      <c r="J19" s="306">
        <v>11</v>
      </c>
      <c r="K19" s="305">
        <v>10</v>
      </c>
      <c r="L19" s="231">
        <v>10</v>
      </c>
      <c r="M19" s="231">
        <v>11</v>
      </c>
      <c r="N19" s="231">
        <v>10</v>
      </c>
      <c r="O19" s="231">
        <v>10</v>
      </c>
      <c r="P19" s="231">
        <v>10</v>
      </c>
      <c r="Q19" s="231">
        <v>10</v>
      </c>
      <c r="R19" s="231">
        <v>10</v>
      </c>
      <c r="S19" s="298">
        <v>32</v>
      </c>
      <c r="T19" s="257" t="s">
        <v>480</v>
      </c>
      <c r="U19" s="193" t="s">
        <v>481</v>
      </c>
    </row>
    <row r="20" spans="1:21" s="2" customFormat="1" ht="18" customHeight="1" thickBot="1" x14ac:dyDescent="0.35">
      <c r="A20" s="304"/>
      <c r="B20" s="304"/>
      <c r="C20" s="195"/>
      <c r="D20" s="112" t="s">
        <v>472</v>
      </c>
      <c r="E20" s="89" t="s">
        <v>13</v>
      </c>
      <c r="F20" s="301"/>
      <c r="G20" s="231"/>
      <c r="H20" s="231"/>
      <c r="I20" s="231"/>
      <c r="J20" s="306"/>
      <c r="K20" s="305"/>
      <c r="L20" s="231"/>
      <c r="M20" s="231"/>
      <c r="N20" s="231"/>
      <c r="O20" s="231"/>
      <c r="P20" s="231"/>
      <c r="Q20" s="231"/>
      <c r="R20" s="231"/>
      <c r="S20" s="299"/>
      <c r="T20" s="257"/>
      <c r="U20" s="193"/>
    </row>
    <row r="21" spans="1:21" s="2" customFormat="1" ht="18" customHeight="1" x14ac:dyDescent="0.3">
      <c r="A21" s="167">
        <v>8</v>
      </c>
      <c r="B21" s="304" t="s">
        <v>119</v>
      </c>
      <c r="C21" s="195" t="s">
        <v>120</v>
      </c>
      <c r="D21" s="111" t="s">
        <v>395</v>
      </c>
      <c r="E21" s="120" t="s">
        <v>324</v>
      </c>
      <c r="F21" s="301">
        <v>12</v>
      </c>
      <c r="G21" s="256">
        <v>12</v>
      </c>
      <c r="H21" s="256">
        <v>12</v>
      </c>
      <c r="I21" s="256">
        <v>12</v>
      </c>
      <c r="J21" s="264">
        <v>12</v>
      </c>
      <c r="K21" s="265">
        <v>12</v>
      </c>
      <c r="L21" s="256">
        <v>13</v>
      </c>
      <c r="M21" s="256">
        <v>12</v>
      </c>
      <c r="N21" s="256">
        <v>12</v>
      </c>
      <c r="O21" s="256">
        <v>12</v>
      </c>
      <c r="P21" s="256">
        <v>12</v>
      </c>
      <c r="Q21" s="256">
        <v>12</v>
      </c>
      <c r="R21" s="256">
        <v>12</v>
      </c>
      <c r="S21" s="298" t="s">
        <v>342</v>
      </c>
      <c r="T21" s="257" t="s">
        <v>482</v>
      </c>
      <c r="U21" s="193" t="s">
        <v>483</v>
      </c>
    </row>
    <row r="22" spans="1:21" s="2" customFormat="1" ht="18" customHeight="1" thickBot="1" x14ac:dyDescent="0.35">
      <c r="A22" s="167"/>
      <c r="B22" s="304"/>
      <c r="C22" s="195"/>
      <c r="D22" s="122" t="s">
        <v>113</v>
      </c>
      <c r="E22" s="89" t="s">
        <v>13</v>
      </c>
      <c r="F22" s="301"/>
      <c r="G22" s="256"/>
      <c r="H22" s="256"/>
      <c r="I22" s="256"/>
      <c r="J22" s="264"/>
      <c r="K22" s="265"/>
      <c r="L22" s="256"/>
      <c r="M22" s="256"/>
      <c r="N22" s="256"/>
      <c r="O22" s="256"/>
      <c r="P22" s="256"/>
      <c r="Q22" s="256"/>
      <c r="R22" s="256"/>
      <c r="S22" s="299"/>
      <c r="T22" s="257"/>
      <c r="U22" s="196"/>
    </row>
    <row r="23" spans="1:21" s="2" customFormat="1" ht="18" customHeight="1" x14ac:dyDescent="0.3">
      <c r="A23" s="304">
        <v>9</v>
      </c>
      <c r="B23" s="304" t="s">
        <v>125</v>
      </c>
      <c r="C23" s="195" t="s">
        <v>126</v>
      </c>
      <c r="D23" s="124" t="s">
        <v>16</v>
      </c>
      <c r="E23" s="121" t="s">
        <v>324</v>
      </c>
      <c r="F23" s="301">
        <v>13</v>
      </c>
      <c r="G23" s="229">
        <v>13</v>
      </c>
      <c r="H23" s="231">
        <v>14</v>
      </c>
      <c r="I23" s="231">
        <v>14</v>
      </c>
      <c r="J23" s="302">
        <v>13</v>
      </c>
      <c r="K23" s="305">
        <v>13</v>
      </c>
      <c r="L23" s="231">
        <v>13</v>
      </c>
      <c r="M23" s="231">
        <v>13</v>
      </c>
      <c r="N23" s="231">
        <v>13</v>
      </c>
      <c r="O23" s="231">
        <v>13</v>
      </c>
      <c r="P23" s="231">
        <v>13</v>
      </c>
      <c r="Q23" s="231">
        <v>14</v>
      </c>
      <c r="R23" s="231">
        <v>13</v>
      </c>
      <c r="S23" s="298">
        <v>26</v>
      </c>
      <c r="T23" s="257" t="s">
        <v>484</v>
      </c>
      <c r="U23" s="193" t="s">
        <v>485</v>
      </c>
    </row>
    <row r="24" spans="1:21" s="2" customFormat="1" ht="18" customHeight="1" thickBot="1" x14ac:dyDescent="0.35">
      <c r="A24" s="304"/>
      <c r="B24" s="304"/>
      <c r="C24" s="195"/>
      <c r="D24" s="114" t="s">
        <v>472</v>
      </c>
      <c r="E24" s="123" t="s">
        <v>13</v>
      </c>
      <c r="F24" s="301"/>
      <c r="G24" s="229"/>
      <c r="H24" s="231"/>
      <c r="I24" s="231"/>
      <c r="J24" s="302"/>
      <c r="K24" s="305"/>
      <c r="L24" s="231"/>
      <c r="M24" s="231"/>
      <c r="N24" s="231"/>
      <c r="O24" s="231"/>
      <c r="P24" s="231"/>
      <c r="Q24" s="231"/>
      <c r="R24" s="231"/>
      <c r="S24" s="299"/>
      <c r="T24" s="257"/>
      <c r="U24" s="193"/>
    </row>
    <row r="25" spans="1:21" s="2" customFormat="1" ht="18" customHeight="1" x14ac:dyDescent="0.3">
      <c r="A25" s="155">
        <v>10</v>
      </c>
      <c r="B25" s="304" t="s">
        <v>133</v>
      </c>
      <c r="C25" s="195" t="s">
        <v>134</v>
      </c>
      <c r="D25" s="111" t="s">
        <v>77</v>
      </c>
      <c r="E25" s="120" t="s">
        <v>324</v>
      </c>
      <c r="F25" s="301">
        <v>15</v>
      </c>
      <c r="G25" s="256">
        <v>15</v>
      </c>
      <c r="H25" s="256">
        <v>15</v>
      </c>
      <c r="I25" s="256">
        <v>15</v>
      </c>
      <c r="J25" s="264">
        <v>16</v>
      </c>
      <c r="K25" s="300" t="s">
        <v>308</v>
      </c>
      <c r="L25" s="256">
        <v>15</v>
      </c>
      <c r="M25" s="256">
        <v>15</v>
      </c>
      <c r="N25" s="256">
        <v>15</v>
      </c>
      <c r="O25" s="256">
        <v>15</v>
      </c>
      <c r="P25" s="256">
        <v>15</v>
      </c>
      <c r="Q25" s="256">
        <v>15</v>
      </c>
      <c r="R25" s="256">
        <v>15</v>
      </c>
      <c r="S25" s="298">
        <v>6</v>
      </c>
      <c r="T25" s="257" t="s">
        <v>486</v>
      </c>
      <c r="U25" s="193" t="s">
        <v>136</v>
      </c>
    </row>
    <row r="26" spans="1:21" s="2" customFormat="1" ht="18" customHeight="1" thickBot="1" x14ac:dyDescent="0.35">
      <c r="A26" s="155"/>
      <c r="B26" s="304"/>
      <c r="C26" s="195"/>
      <c r="D26" s="112" t="s">
        <v>426</v>
      </c>
      <c r="E26" s="89" t="s">
        <v>13</v>
      </c>
      <c r="F26" s="301"/>
      <c r="G26" s="256"/>
      <c r="H26" s="256"/>
      <c r="I26" s="256"/>
      <c r="J26" s="264"/>
      <c r="K26" s="300"/>
      <c r="L26" s="256"/>
      <c r="M26" s="256"/>
      <c r="N26" s="256"/>
      <c r="O26" s="256"/>
      <c r="P26" s="256"/>
      <c r="Q26" s="256"/>
      <c r="R26" s="256"/>
      <c r="S26" s="299"/>
      <c r="T26" s="257"/>
      <c r="U26" s="193"/>
    </row>
    <row r="27" spans="1:21" s="2" customFormat="1" ht="18" customHeight="1" x14ac:dyDescent="0.3">
      <c r="A27" s="194">
        <v>11</v>
      </c>
      <c r="B27" s="304" t="s">
        <v>137</v>
      </c>
      <c r="C27" s="195" t="s">
        <v>138</v>
      </c>
      <c r="D27" s="111" t="s">
        <v>275</v>
      </c>
      <c r="E27" s="120" t="s">
        <v>324</v>
      </c>
      <c r="F27" s="301">
        <v>15</v>
      </c>
      <c r="G27" s="231">
        <v>15</v>
      </c>
      <c r="H27" s="231">
        <v>15</v>
      </c>
      <c r="I27" s="231">
        <v>15</v>
      </c>
      <c r="J27" s="302">
        <v>16</v>
      </c>
      <c r="K27" s="303" t="s">
        <v>308</v>
      </c>
      <c r="L27" s="231">
        <v>15</v>
      </c>
      <c r="M27" s="231">
        <v>15</v>
      </c>
      <c r="N27" s="231">
        <v>15</v>
      </c>
      <c r="O27" s="231">
        <v>15</v>
      </c>
      <c r="P27" s="231">
        <v>15</v>
      </c>
      <c r="Q27" s="231">
        <v>15</v>
      </c>
      <c r="R27" s="231">
        <v>15</v>
      </c>
      <c r="S27" s="298" t="s">
        <v>343</v>
      </c>
      <c r="T27" s="257" t="s">
        <v>487</v>
      </c>
      <c r="U27" s="193" t="s">
        <v>488</v>
      </c>
    </row>
    <row r="28" spans="1:21" s="2" customFormat="1" ht="18" customHeight="1" thickBot="1" x14ac:dyDescent="0.35">
      <c r="A28" s="194"/>
      <c r="B28" s="304"/>
      <c r="C28" s="195"/>
      <c r="D28" s="114" t="s">
        <v>164</v>
      </c>
      <c r="E28" s="89" t="s">
        <v>13</v>
      </c>
      <c r="F28" s="301"/>
      <c r="G28" s="231"/>
      <c r="H28" s="231"/>
      <c r="I28" s="231"/>
      <c r="J28" s="302"/>
      <c r="K28" s="303"/>
      <c r="L28" s="231"/>
      <c r="M28" s="231"/>
      <c r="N28" s="231"/>
      <c r="O28" s="231"/>
      <c r="P28" s="231"/>
      <c r="Q28" s="231"/>
      <c r="R28" s="231"/>
      <c r="S28" s="299"/>
      <c r="T28" s="257"/>
      <c r="U28" s="193"/>
    </row>
    <row r="29" spans="1:21" s="2" customFormat="1" ht="18" customHeight="1" x14ac:dyDescent="0.3">
      <c r="A29" s="155">
        <v>12</v>
      </c>
      <c r="B29" s="304" t="s">
        <v>141</v>
      </c>
      <c r="C29" s="195" t="s">
        <v>142</v>
      </c>
      <c r="D29" s="111" t="s">
        <v>73</v>
      </c>
      <c r="E29" s="120" t="s">
        <v>324</v>
      </c>
      <c r="F29" s="301">
        <v>16</v>
      </c>
      <c r="G29" s="256">
        <v>17</v>
      </c>
      <c r="H29" s="256">
        <v>16</v>
      </c>
      <c r="I29" s="256">
        <v>16</v>
      </c>
      <c r="J29" s="264">
        <v>16</v>
      </c>
      <c r="K29" s="300" t="s">
        <v>308</v>
      </c>
      <c r="L29" s="256">
        <v>16</v>
      </c>
      <c r="M29" s="256">
        <v>16</v>
      </c>
      <c r="N29" s="256">
        <v>16</v>
      </c>
      <c r="O29" s="256">
        <v>16</v>
      </c>
      <c r="P29" s="256">
        <v>17</v>
      </c>
      <c r="Q29" s="256">
        <v>16</v>
      </c>
      <c r="R29" s="256">
        <v>16</v>
      </c>
      <c r="S29" s="298" t="s">
        <v>344</v>
      </c>
      <c r="T29" s="257" t="s">
        <v>489</v>
      </c>
      <c r="U29" s="193" t="s">
        <v>490</v>
      </c>
    </row>
    <row r="30" spans="1:21" s="2" customFormat="1" ht="18" customHeight="1" thickBot="1" x14ac:dyDescent="0.35">
      <c r="A30" s="155"/>
      <c r="B30" s="304"/>
      <c r="C30" s="195"/>
      <c r="D30" s="112" t="s">
        <v>463</v>
      </c>
      <c r="E30" s="89" t="s">
        <v>13</v>
      </c>
      <c r="F30" s="301"/>
      <c r="G30" s="256"/>
      <c r="H30" s="256"/>
      <c r="I30" s="256"/>
      <c r="J30" s="264"/>
      <c r="K30" s="300"/>
      <c r="L30" s="256"/>
      <c r="M30" s="256"/>
      <c r="N30" s="256"/>
      <c r="O30" s="256"/>
      <c r="P30" s="256"/>
      <c r="Q30" s="256"/>
      <c r="R30" s="256"/>
      <c r="S30" s="299"/>
      <c r="T30" s="257"/>
      <c r="U30" s="193"/>
    </row>
    <row r="31" spans="1:21" s="2" customFormat="1" ht="14.25" customHeight="1" x14ac:dyDescent="0.3">
      <c r="B31" s="3"/>
      <c r="C31" s="3"/>
      <c r="D31" s="3"/>
      <c r="E31" s="3"/>
      <c r="F31" s="1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60"/>
      <c r="T31" s="10"/>
    </row>
    <row r="32" spans="1:21" s="4" customFormat="1" ht="15.95" customHeight="1" x14ac:dyDescent="0.3">
      <c r="A32" s="2"/>
      <c r="B32" s="6" t="s">
        <v>207</v>
      </c>
      <c r="C32" s="3"/>
      <c r="D32" s="3"/>
      <c r="E32" s="3"/>
      <c r="F32" s="1"/>
      <c r="S32" s="60"/>
      <c r="T32" s="3"/>
      <c r="U32" s="1"/>
    </row>
    <row r="33" spans="1:21" s="4" customFormat="1" ht="15.95" customHeight="1" x14ac:dyDescent="0.3">
      <c r="A33" s="7" t="s">
        <v>208</v>
      </c>
      <c r="B33" s="1" t="s">
        <v>249</v>
      </c>
      <c r="C33" s="3"/>
      <c r="D33" s="3"/>
      <c r="E33" s="3"/>
      <c r="F33" s="1"/>
      <c r="S33" s="60"/>
      <c r="T33" s="3"/>
      <c r="U33" s="1"/>
    </row>
    <row r="34" spans="1:21" s="4" customFormat="1" ht="15.95" customHeight="1" x14ac:dyDescent="0.3">
      <c r="A34" s="7" t="s">
        <v>208</v>
      </c>
      <c r="B34" s="8" t="s">
        <v>210</v>
      </c>
      <c r="C34" s="3"/>
      <c r="D34" s="3"/>
      <c r="E34" s="3"/>
      <c r="F34" s="1"/>
      <c r="S34" s="60"/>
      <c r="T34" s="3"/>
      <c r="U34" s="1"/>
    </row>
    <row r="35" spans="1:21" s="4" customFormat="1" ht="8.25" customHeight="1" x14ac:dyDescent="0.3">
      <c r="A35" s="7"/>
      <c r="B35" s="8"/>
      <c r="C35" s="3"/>
      <c r="D35" s="3"/>
      <c r="E35" s="3"/>
      <c r="F35" s="1"/>
      <c r="S35" s="60"/>
      <c r="T35" s="3"/>
      <c r="U35" s="1"/>
    </row>
    <row r="36" spans="1:21" s="56" customFormat="1" ht="18" customHeight="1" x14ac:dyDescent="0.3">
      <c r="A36" s="2"/>
      <c r="B36" s="69"/>
      <c r="C36" s="62" t="s">
        <v>211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192" t="s">
        <v>323</v>
      </c>
      <c r="Q36" s="192"/>
      <c r="R36" s="192"/>
      <c r="S36" s="192"/>
      <c r="T36" s="192"/>
      <c r="U36" s="2"/>
    </row>
    <row r="37" spans="1:21" s="56" customFormat="1" ht="18" customHeight="1" x14ac:dyDescent="0.3">
      <c r="A37" s="2"/>
      <c r="B37" s="69"/>
      <c r="C37" s="62" t="s">
        <v>312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192" t="s">
        <v>326</v>
      </c>
      <c r="Q37" s="192"/>
      <c r="R37" s="192"/>
      <c r="S37" s="192"/>
      <c r="T37" s="192"/>
      <c r="U37" s="2"/>
    </row>
    <row r="38" spans="1:21" s="56" customFormat="1" ht="18" customHeight="1" x14ac:dyDescent="0.3">
      <c r="A38" s="2"/>
      <c r="B38" s="69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9"/>
      <c r="U38" s="2"/>
    </row>
    <row r="39" spans="1:21" s="56" customFormat="1" ht="18" customHeight="1" x14ac:dyDescent="0.3">
      <c r="A39" s="2"/>
      <c r="B39" s="69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9"/>
      <c r="U39" s="2"/>
    </row>
    <row r="40" spans="1:21" s="56" customFormat="1" ht="18" customHeight="1" x14ac:dyDescent="0.3">
      <c r="A40" s="2"/>
      <c r="B40" s="69"/>
      <c r="C40" s="62" t="s">
        <v>213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192" t="s">
        <v>327</v>
      </c>
      <c r="Q40" s="192"/>
      <c r="R40" s="192"/>
      <c r="S40" s="192"/>
      <c r="T40" s="192"/>
      <c r="U40" s="2"/>
    </row>
    <row r="41" spans="1:21" s="56" customFormat="1" ht="18" customHeight="1" x14ac:dyDescent="0.3">
      <c r="A41" s="2"/>
      <c r="B41" s="69"/>
      <c r="C41" s="62" t="s">
        <v>314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192" t="s">
        <v>320</v>
      </c>
      <c r="Q41" s="192"/>
      <c r="R41" s="192"/>
      <c r="S41" s="192"/>
      <c r="T41" s="192"/>
      <c r="U41" s="2"/>
    </row>
    <row r="42" spans="1:21" s="4" customFormat="1" ht="15" customHeight="1" x14ac:dyDescent="0.3">
      <c r="A42" s="2"/>
      <c r="B42" s="3"/>
      <c r="C42" s="3"/>
      <c r="D42" s="3"/>
      <c r="E42" s="3"/>
      <c r="F42" s="1"/>
      <c r="S42" s="60"/>
      <c r="T42" s="10"/>
    </row>
    <row r="43" spans="1:21" s="4" customFormat="1" ht="15" customHeight="1" x14ac:dyDescent="0.3">
      <c r="A43" s="2"/>
      <c r="B43" s="3"/>
      <c r="C43" s="3"/>
      <c r="D43" s="3"/>
      <c r="E43" s="3"/>
      <c r="F43" s="1"/>
      <c r="S43" s="60"/>
      <c r="T43" s="10"/>
    </row>
    <row r="44" spans="1:21" s="4" customFormat="1" ht="15" customHeight="1" x14ac:dyDescent="0.3">
      <c r="A44" s="2"/>
      <c r="B44" s="3"/>
      <c r="C44" s="3"/>
      <c r="D44" s="3"/>
      <c r="E44" s="3"/>
      <c r="F44" s="1"/>
      <c r="S44" s="60"/>
      <c r="T44" s="10"/>
    </row>
    <row r="45" spans="1:21" s="4" customFormat="1" ht="15" customHeight="1" x14ac:dyDescent="0.3">
      <c r="A45" s="2"/>
      <c r="B45" s="3"/>
      <c r="C45" s="3"/>
      <c r="D45" s="3"/>
      <c r="E45" s="3"/>
      <c r="F45" s="1"/>
      <c r="S45" s="60"/>
      <c r="T45" s="10"/>
    </row>
    <row r="46" spans="1:21" s="4" customFormat="1" ht="15" customHeight="1" x14ac:dyDescent="0.3">
      <c r="A46" s="2"/>
      <c r="B46" s="3"/>
      <c r="C46" s="3"/>
      <c r="D46" s="3"/>
      <c r="E46" s="3"/>
      <c r="F46" s="1"/>
      <c r="S46" s="60"/>
      <c r="T46" s="10"/>
    </row>
  </sheetData>
  <mergeCells count="245">
    <mergeCell ref="A1:U1"/>
    <mergeCell ref="A2:U2"/>
    <mergeCell ref="A3:U3"/>
    <mergeCell ref="A5:A6"/>
    <mergeCell ref="B5:B6"/>
    <mergeCell ref="C5:C6"/>
    <mergeCell ref="D5:D6"/>
    <mergeCell ref="E5:E6"/>
    <mergeCell ref="F5:F6"/>
    <mergeCell ref="G5:R5"/>
    <mergeCell ref="T5:U6"/>
    <mergeCell ref="S5:S6"/>
    <mergeCell ref="A4:C4"/>
    <mergeCell ref="L7:L8"/>
    <mergeCell ref="M7:M8"/>
    <mergeCell ref="A7:A8"/>
    <mergeCell ref="B7:B8"/>
    <mergeCell ref="C7:C8"/>
    <mergeCell ref="F7:F8"/>
    <mergeCell ref="G7:G8"/>
    <mergeCell ref="H7:H8"/>
    <mergeCell ref="I7:I8"/>
    <mergeCell ref="J7:J8"/>
    <mergeCell ref="K7:K8"/>
    <mergeCell ref="P7:P8"/>
    <mergeCell ref="Q7:Q8"/>
    <mergeCell ref="P9:P10"/>
    <mergeCell ref="Q9:Q10"/>
    <mergeCell ref="R9:R10"/>
    <mergeCell ref="T9:T10"/>
    <mergeCell ref="U9:U10"/>
    <mergeCell ref="N9:N10"/>
    <mergeCell ref="O9:O10"/>
    <mergeCell ref="R7:R8"/>
    <mergeCell ref="T7:T8"/>
    <mergeCell ref="U7:U8"/>
    <mergeCell ref="N7:N8"/>
    <mergeCell ref="O7:O8"/>
    <mergeCell ref="S7:S8"/>
    <mergeCell ref="S9:S10"/>
    <mergeCell ref="A11:A12"/>
    <mergeCell ref="B11:B12"/>
    <mergeCell ref="C11:C12"/>
    <mergeCell ref="F11:F12"/>
    <mergeCell ref="G11:G12"/>
    <mergeCell ref="J9:J10"/>
    <mergeCell ref="K9:K10"/>
    <mergeCell ref="L9:L10"/>
    <mergeCell ref="M9:M10"/>
    <mergeCell ref="A9:A10"/>
    <mergeCell ref="B9:B10"/>
    <mergeCell ref="C9:C10"/>
    <mergeCell ref="F9:F10"/>
    <mergeCell ref="G9:G10"/>
    <mergeCell ref="H9:H10"/>
    <mergeCell ref="I9:I10"/>
    <mergeCell ref="U11:U12"/>
    <mergeCell ref="A13:A14"/>
    <mergeCell ref="B13:B14"/>
    <mergeCell ref="C13:C14"/>
    <mergeCell ref="F13:F14"/>
    <mergeCell ref="G13:G14"/>
    <mergeCell ref="H13:H14"/>
    <mergeCell ref="I13:I14"/>
    <mergeCell ref="J13:J14"/>
    <mergeCell ref="K13:K14"/>
    <mergeCell ref="N11:N12"/>
    <mergeCell ref="O11:O12"/>
    <mergeCell ref="P11:P12"/>
    <mergeCell ref="Q11:Q12"/>
    <mergeCell ref="R11:R12"/>
    <mergeCell ref="T11:T12"/>
    <mergeCell ref="H11:H12"/>
    <mergeCell ref="I11:I12"/>
    <mergeCell ref="J11:J12"/>
    <mergeCell ref="K11:K12"/>
    <mergeCell ref="L11:L12"/>
    <mergeCell ref="M11:M12"/>
    <mergeCell ref="R13:R14"/>
    <mergeCell ref="T13:T14"/>
    <mergeCell ref="U13:U14"/>
    <mergeCell ref="A15:A16"/>
    <mergeCell ref="B15:B16"/>
    <mergeCell ref="C15:C16"/>
    <mergeCell ref="F15:F16"/>
    <mergeCell ref="G15:G16"/>
    <mergeCell ref="H15:H16"/>
    <mergeCell ref="I15:I16"/>
    <mergeCell ref="L13:L14"/>
    <mergeCell ref="M13:M14"/>
    <mergeCell ref="N13:N14"/>
    <mergeCell ref="O13:O14"/>
    <mergeCell ref="P13:P14"/>
    <mergeCell ref="Q13:Q14"/>
    <mergeCell ref="P15:P16"/>
    <mergeCell ref="Q15:Q16"/>
    <mergeCell ref="R15:R16"/>
    <mergeCell ref="T15:T16"/>
    <mergeCell ref="U15:U16"/>
    <mergeCell ref="N15:N16"/>
    <mergeCell ref="O15:O16"/>
    <mergeCell ref="S13:S14"/>
    <mergeCell ref="A17:A18"/>
    <mergeCell ref="B17:B18"/>
    <mergeCell ref="C17:C18"/>
    <mergeCell ref="F17:F18"/>
    <mergeCell ref="G17:G18"/>
    <mergeCell ref="J15:J16"/>
    <mergeCell ref="K15:K16"/>
    <mergeCell ref="L15:L16"/>
    <mergeCell ref="M15:M16"/>
    <mergeCell ref="U17:U18"/>
    <mergeCell ref="A19:A20"/>
    <mergeCell ref="B19:B20"/>
    <mergeCell ref="C19:C20"/>
    <mergeCell ref="F19:F20"/>
    <mergeCell ref="G19:G20"/>
    <mergeCell ref="H19:H20"/>
    <mergeCell ref="I19:I20"/>
    <mergeCell ref="J19:J20"/>
    <mergeCell ref="K19:K20"/>
    <mergeCell ref="N17:N18"/>
    <mergeCell ref="O17:O18"/>
    <mergeCell ref="P17:P18"/>
    <mergeCell ref="Q17:Q18"/>
    <mergeCell ref="R17:R18"/>
    <mergeCell ref="T17:T18"/>
    <mergeCell ref="H17:H18"/>
    <mergeCell ref="I17:I18"/>
    <mergeCell ref="J17:J18"/>
    <mergeCell ref="K17:K18"/>
    <mergeCell ref="L17:L18"/>
    <mergeCell ref="M17:M18"/>
    <mergeCell ref="R19:R20"/>
    <mergeCell ref="T19:T20"/>
    <mergeCell ref="U19:U20"/>
    <mergeCell ref="A21:A22"/>
    <mergeCell ref="B21:B22"/>
    <mergeCell ref="C21:C22"/>
    <mergeCell ref="F21:F22"/>
    <mergeCell ref="G21:G22"/>
    <mergeCell ref="H21:H22"/>
    <mergeCell ref="I21:I22"/>
    <mergeCell ref="L19:L20"/>
    <mergeCell ref="M19:M20"/>
    <mergeCell ref="N19:N20"/>
    <mergeCell ref="O19:O20"/>
    <mergeCell ref="P19:P20"/>
    <mergeCell ref="Q19:Q20"/>
    <mergeCell ref="P21:P22"/>
    <mergeCell ref="Q21:Q22"/>
    <mergeCell ref="R21:R22"/>
    <mergeCell ref="T21:T22"/>
    <mergeCell ref="U21:U22"/>
    <mergeCell ref="N21:N22"/>
    <mergeCell ref="O21:O22"/>
    <mergeCell ref="A23:A24"/>
    <mergeCell ref="B23:B24"/>
    <mergeCell ref="C23:C24"/>
    <mergeCell ref="F23:F24"/>
    <mergeCell ref="G23:G24"/>
    <mergeCell ref="J21:J22"/>
    <mergeCell ref="K21:K22"/>
    <mergeCell ref="L21:L22"/>
    <mergeCell ref="M21:M22"/>
    <mergeCell ref="U23:U24"/>
    <mergeCell ref="A25:A26"/>
    <mergeCell ref="B25:B26"/>
    <mergeCell ref="C25:C26"/>
    <mergeCell ref="F25:F26"/>
    <mergeCell ref="G25:G26"/>
    <mergeCell ref="H25:H26"/>
    <mergeCell ref="I25:I26"/>
    <mergeCell ref="J25:J26"/>
    <mergeCell ref="K25:K26"/>
    <mergeCell ref="N23:N24"/>
    <mergeCell ref="O23:O24"/>
    <mergeCell ref="P23:P24"/>
    <mergeCell ref="Q23:Q24"/>
    <mergeCell ref="R23:R24"/>
    <mergeCell ref="T23:T24"/>
    <mergeCell ref="H23:H24"/>
    <mergeCell ref="I23:I24"/>
    <mergeCell ref="J23:J24"/>
    <mergeCell ref="K23:K24"/>
    <mergeCell ref="L23:L24"/>
    <mergeCell ref="M23:M24"/>
    <mergeCell ref="R25:R26"/>
    <mergeCell ref="T25:T26"/>
    <mergeCell ref="U25:U26"/>
    <mergeCell ref="A27:A28"/>
    <mergeCell ref="B27:B28"/>
    <mergeCell ref="C27:C28"/>
    <mergeCell ref="F27:F28"/>
    <mergeCell ref="G27:G28"/>
    <mergeCell ref="H27:H28"/>
    <mergeCell ref="I27:I28"/>
    <mergeCell ref="L25:L26"/>
    <mergeCell ref="M25:M26"/>
    <mergeCell ref="N25:N26"/>
    <mergeCell ref="O25:O26"/>
    <mergeCell ref="P25:P26"/>
    <mergeCell ref="Q25:Q26"/>
    <mergeCell ref="P27:P28"/>
    <mergeCell ref="Q27:Q28"/>
    <mergeCell ref="R27:R28"/>
    <mergeCell ref="T27:T28"/>
    <mergeCell ref="U27:U28"/>
    <mergeCell ref="N27:N28"/>
    <mergeCell ref="O27:O28"/>
    <mergeCell ref="A29:A30"/>
    <mergeCell ref="B29:B30"/>
    <mergeCell ref="C29:C30"/>
    <mergeCell ref="F29:F30"/>
    <mergeCell ref="G29:G30"/>
    <mergeCell ref="J27:J28"/>
    <mergeCell ref="K27:K28"/>
    <mergeCell ref="L27:L28"/>
    <mergeCell ref="M27:M28"/>
    <mergeCell ref="U29:U30"/>
    <mergeCell ref="N29:N30"/>
    <mergeCell ref="O29:O30"/>
    <mergeCell ref="P29:P30"/>
    <mergeCell ref="Q29:Q30"/>
    <mergeCell ref="R29:R30"/>
    <mergeCell ref="T29:T30"/>
    <mergeCell ref="H29:H30"/>
    <mergeCell ref="I29:I30"/>
    <mergeCell ref="J29:J30"/>
    <mergeCell ref="K29:K30"/>
    <mergeCell ref="L29:L30"/>
    <mergeCell ref="M29:M30"/>
    <mergeCell ref="S11:S12"/>
    <mergeCell ref="S15:S16"/>
    <mergeCell ref="P40:T40"/>
    <mergeCell ref="P41:T41"/>
    <mergeCell ref="S17:S18"/>
    <mergeCell ref="S19:S20"/>
    <mergeCell ref="S21:S22"/>
    <mergeCell ref="S23:S24"/>
    <mergeCell ref="S25:S26"/>
    <mergeCell ref="S27:S28"/>
    <mergeCell ref="S29:S30"/>
    <mergeCell ref="P36:T36"/>
    <mergeCell ref="P37:T37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85" fitToWidth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3"/>
  <sheetViews>
    <sheetView workbookViewId="0">
      <selection activeCell="G12" sqref="G12:H12"/>
    </sheetView>
  </sheetViews>
  <sheetFormatPr defaultRowHeight="16.5" x14ac:dyDescent="0.3"/>
  <cols>
    <col min="1" max="1" width="15.28515625" customWidth="1"/>
    <col min="4" max="4" width="19.42578125" customWidth="1"/>
    <col min="7" max="7" width="15.7109375" customWidth="1"/>
    <col min="11" max="11" width="12" bestFit="1" customWidth="1"/>
    <col min="12" max="12" width="9.28515625" bestFit="1" customWidth="1"/>
    <col min="13" max="13" width="9.85546875" bestFit="1" customWidth="1"/>
    <col min="14" max="14" width="11.5703125" customWidth="1"/>
  </cols>
  <sheetData>
    <row r="1" spans="1:14" x14ac:dyDescent="0.3">
      <c r="A1" s="336" t="s">
        <v>274</v>
      </c>
      <c r="B1" s="336"/>
      <c r="D1" s="336" t="s">
        <v>281</v>
      </c>
      <c r="E1" s="336"/>
      <c r="G1" s="336" t="s">
        <v>13</v>
      </c>
      <c r="H1" s="336"/>
      <c r="K1" s="52">
        <v>5</v>
      </c>
      <c r="L1" s="52">
        <v>5</v>
      </c>
      <c r="M1" s="52">
        <v>5</v>
      </c>
      <c r="N1" s="52">
        <v>5</v>
      </c>
    </row>
    <row r="2" spans="1:14" x14ac:dyDescent="0.3">
      <c r="A2" t="s">
        <v>81</v>
      </c>
      <c r="B2">
        <f>COUNTIF('JADWAL INDUK'!D5:D165,"SULASTRI")</f>
        <v>5</v>
      </c>
      <c r="D2" s="20" t="s">
        <v>296</v>
      </c>
      <c r="E2">
        <f>COUNTIF('JADWAL INDUK'!D5:D165,"RANISTI")</f>
        <v>5</v>
      </c>
      <c r="G2" s="27" t="s">
        <v>21</v>
      </c>
      <c r="H2">
        <f>COUNTIF('JADWAL INDUK'!D5:D165,"DINA H.")</f>
        <v>4</v>
      </c>
      <c r="K2" s="52" t="s">
        <v>302</v>
      </c>
      <c r="L2" s="52" t="s">
        <v>98</v>
      </c>
      <c r="M2" s="52" t="s">
        <v>28</v>
      </c>
      <c r="N2" s="52" t="s">
        <v>295</v>
      </c>
    </row>
    <row r="3" spans="1:14" x14ac:dyDescent="0.3">
      <c r="A3" t="s">
        <v>16</v>
      </c>
      <c r="B3">
        <f>COUNTIF('JADWAL INDUK'!D5:D165,"SABRINA")</f>
        <v>3</v>
      </c>
      <c r="D3" s="20" t="s">
        <v>48</v>
      </c>
      <c r="E3">
        <f>COUNTIF('JADWAL INDUK'!D5:D165,"SUHARNIYATI")</f>
        <v>4</v>
      </c>
      <c r="G3" s="27" t="s">
        <v>57</v>
      </c>
      <c r="H3">
        <f>COUNTIF('JADWAL INDUK'!D5:D165,"FAUZI")</f>
        <v>2</v>
      </c>
      <c r="K3" s="52" t="s">
        <v>303</v>
      </c>
      <c r="L3" s="52" t="s">
        <v>70</v>
      </c>
      <c r="M3" s="52" t="s">
        <v>164</v>
      </c>
      <c r="N3" s="52" t="s">
        <v>12</v>
      </c>
    </row>
    <row r="4" spans="1:14" x14ac:dyDescent="0.3">
      <c r="A4" s="50" t="s">
        <v>27</v>
      </c>
      <c r="B4" s="50">
        <f>COUNTIF('JADWAL INDUK'!D5:D165,"INDAH")</f>
        <v>0</v>
      </c>
      <c r="D4" s="20" t="s">
        <v>35</v>
      </c>
      <c r="E4">
        <f>COUNTIF('JADWAL INDUK'!D5:D165,"SUKONO")</f>
        <v>2</v>
      </c>
      <c r="G4" s="53" t="s">
        <v>98</v>
      </c>
      <c r="H4" s="50">
        <f>COUNTIF('JADWAL INDUK'!D5:D165,"GANDA")</f>
        <v>2</v>
      </c>
      <c r="K4" s="52" t="s">
        <v>113</v>
      </c>
      <c r="L4" s="52" t="s">
        <v>57</v>
      </c>
      <c r="M4" s="52" t="s">
        <v>49</v>
      </c>
      <c r="N4" s="52" t="s">
        <v>78</v>
      </c>
    </row>
    <row r="5" spans="1:14" x14ac:dyDescent="0.3">
      <c r="A5" t="s">
        <v>275</v>
      </c>
      <c r="B5">
        <f>COUNTIF('JADWAL INDUK'!D5:D165,"FEBRI")</f>
        <v>4</v>
      </c>
      <c r="D5" s="20"/>
      <c r="G5" s="27" t="s">
        <v>28</v>
      </c>
      <c r="H5">
        <f>COUNTIF('JADWAL INDUK'!D5:D165,"MARYAM")</f>
        <v>3</v>
      </c>
      <c r="K5" s="52" t="s">
        <v>304</v>
      </c>
      <c r="L5" s="52" t="s">
        <v>299</v>
      </c>
      <c r="M5" s="52" t="s">
        <v>35</v>
      </c>
      <c r="N5" s="52"/>
    </row>
    <row r="6" spans="1:14" x14ac:dyDescent="0.3">
      <c r="A6" t="s">
        <v>232</v>
      </c>
      <c r="B6">
        <f>COUNTIF('JADWAL INDUK'!D5:D165,"WIWIN")</f>
        <v>4</v>
      </c>
      <c r="G6" s="27" t="s">
        <v>113</v>
      </c>
      <c r="H6">
        <f>COUNTIF('JADWAL INDUK'!D9:D169,"NORMAIDAH")</f>
        <v>1</v>
      </c>
    </row>
    <row r="7" spans="1:14" x14ac:dyDescent="0.3">
      <c r="A7" t="s">
        <v>218</v>
      </c>
      <c r="B7">
        <f>COUNTIF('JADWAL INDUK'!D5:D165,"KASMALIAH")</f>
        <v>4</v>
      </c>
      <c r="G7" s="20" t="s">
        <v>70</v>
      </c>
      <c r="H7">
        <f>COUNTIF('JADWAL INDUK'!D9:D169,"RUSGIATI")</f>
        <v>5</v>
      </c>
    </row>
    <row r="8" spans="1:14" x14ac:dyDescent="0.3">
      <c r="A8" t="s">
        <v>221</v>
      </c>
      <c r="B8">
        <f>COUNTIF('JADWAL INDUK'!D5:D165,"DEWI")</f>
        <v>4</v>
      </c>
      <c r="G8" s="20" t="s">
        <v>164</v>
      </c>
      <c r="H8">
        <f>COUNTIF('JADWAL INDUK'!D9:D169,"MAS'IDA")</f>
        <v>3</v>
      </c>
    </row>
    <row r="9" spans="1:14" x14ac:dyDescent="0.3">
      <c r="A9" t="s">
        <v>276</v>
      </c>
      <c r="B9">
        <f>COUNTIF('JADWAL INDUK'!D5:D165,"SRIANAH")</f>
        <v>4</v>
      </c>
      <c r="G9" s="54" t="s">
        <v>12</v>
      </c>
      <c r="H9" s="49">
        <f>COUNTIF('JADWAL INDUK'!D9:D169,"DIO")</f>
        <v>3</v>
      </c>
    </row>
    <row r="10" spans="1:14" x14ac:dyDescent="0.3">
      <c r="A10" t="s">
        <v>69</v>
      </c>
      <c r="B10">
        <f>COUNTIF('JADWAL INDUK'!D5:D165,"NASRIKA")</f>
        <v>4</v>
      </c>
      <c r="G10" s="20" t="s">
        <v>177</v>
      </c>
      <c r="H10">
        <f>COUNTIF('JADWAL INDUK'!D13:D173,"DINA P.")</f>
        <v>2</v>
      </c>
    </row>
    <row r="11" spans="1:14" x14ac:dyDescent="0.3">
      <c r="A11" t="s">
        <v>112</v>
      </c>
      <c r="B11">
        <f>COUNTIF('JADWAL INDUK'!D5:D165,"SYARIFAH")</f>
        <v>4</v>
      </c>
      <c r="G11" s="20" t="s">
        <v>118</v>
      </c>
      <c r="H11">
        <f>COUNTIF('JADWAL INDUK'!D13:D173,"VIVIANA")</f>
        <v>3</v>
      </c>
    </row>
    <row r="12" spans="1:14" x14ac:dyDescent="0.3">
      <c r="A12" t="s">
        <v>56</v>
      </c>
      <c r="B12">
        <f>COUNTIF('JADWAL INDUK'!D5:D165,"MIRA")</f>
        <v>1</v>
      </c>
      <c r="G12" s="43" t="s">
        <v>49</v>
      </c>
      <c r="H12" s="50">
        <f>COUNTIF('JADWAL INDUK'!D13:D173,"RAMADANI")</f>
        <v>2</v>
      </c>
    </row>
    <row r="13" spans="1:14" x14ac:dyDescent="0.3">
      <c r="A13" t="s">
        <v>45</v>
      </c>
      <c r="B13">
        <f>COUNTIF('JADWAL INDUK'!D5:D165,"AINUN")</f>
        <v>3</v>
      </c>
      <c r="G13" s="43" t="s">
        <v>78</v>
      </c>
      <c r="H13" s="50">
        <f>COUNTIF('JADWAL INDUK'!D13:D173,"RONI")</f>
        <v>1</v>
      </c>
    </row>
    <row r="14" spans="1:14" x14ac:dyDescent="0.3">
      <c r="A14" t="s">
        <v>34</v>
      </c>
      <c r="B14">
        <f>COUNTIF('JADWAL INDUK'!D5:D165,"HIKMAH")</f>
        <v>3</v>
      </c>
      <c r="G14" s="43" t="s">
        <v>295</v>
      </c>
      <c r="H14" s="50">
        <f>COUNTIF('JADWAL INDUK'!D13:D173,"DUDY")</f>
        <v>3</v>
      </c>
    </row>
    <row r="15" spans="1:14" x14ac:dyDescent="0.3">
      <c r="A15" t="s">
        <v>110</v>
      </c>
      <c r="B15">
        <f>COUNTIF('JADWAL INDUK'!D5:D165,"VINA")</f>
        <v>3</v>
      </c>
      <c r="G15" s="20" t="s">
        <v>298</v>
      </c>
      <c r="H15">
        <f>COUNTIF('JADWAL INDUK'!D14:D174,"MAULIDA")</f>
        <v>0</v>
      </c>
    </row>
    <row r="16" spans="1:14" x14ac:dyDescent="0.3">
      <c r="A16" t="s">
        <v>42</v>
      </c>
      <c r="B16">
        <f>COUNTIF('JADWAL INDUK'!D5:D165,"ELISA")</f>
        <v>4</v>
      </c>
      <c r="G16" s="20" t="s">
        <v>299</v>
      </c>
      <c r="H16">
        <f>COUNTIF('JADWAL INDUK'!D16:D175,"NISA")</f>
        <v>0</v>
      </c>
    </row>
    <row r="17" spans="1:11" x14ac:dyDescent="0.3">
      <c r="A17" t="s">
        <v>277</v>
      </c>
      <c r="B17">
        <f>COUNTIF('JADWAL INDUK'!D5:D165,"VERSA")</f>
        <v>4</v>
      </c>
      <c r="G17" s="20" t="s">
        <v>223</v>
      </c>
      <c r="H17">
        <f>COUNTIF('JADWAL INDUK'!D16:D176,"SURAHIM")</f>
        <v>6</v>
      </c>
      <c r="I17" t="s">
        <v>301</v>
      </c>
    </row>
    <row r="18" spans="1:11" x14ac:dyDescent="0.3">
      <c r="A18" s="336" t="s">
        <v>278</v>
      </c>
      <c r="B18" s="336"/>
    </row>
    <row r="19" spans="1:11" x14ac:dyDescent="0.3">
      <c r="A19" t="s">
        <v>279</v>
      </c>
      <c r="B19">
        <f>COUNTIF('JADWAL INDUK'!D7:D167,"SRI SURYA")</f>
        <v>2</v>
      </c>
    </row>
    <row r="20" spans="1:11" x14ac:dyDescent="0.3">
      <c r="A20" t="s">
        <v>188</v>
      </c>
      <c r="B20">
        <f>COUNTIF('JADWAL INDUK'!D7:D168,"YENNY S.")</f>
        <v>0</v>
      </c>
    </row>
    <row r="21" spans="1:11" x14ac:dyDescent="0.3">
      <c r="A21" t="s">
        <v>24</v>
      </c>
      <c r="B21">
        <f>COUNTIF('JADWAL INDUK'!D7:D169,"SITI AISYAH")</f>
        <v>1</v>
      </c>
      <c r="G21" s="28"/>
    </row>
    <row r="22" spans="1:11" x14ac:dyDescent="0.3">
      <c r="A22" t="s">
        <v>77</v>
      </c>
      <c r="B22">
        <f>COUNTIF('JADWAL INDUK'!D8:D170,"RUSHANDAYANI")</f>
        <v>5</v>
      </c>
    </row>
    <row r="23" spans="1:11" x14ac:dyDescent="0.3">
      <c r="A23" t="s">
        <v>66</v>
      </c>
      <c r="B23">
        <f>COUNTIF('JADWAL INDUK'!D9:D171,"AYU WD")</f>
        <v>1</v>
      </c>
      <c r="K23">
        <f>51/14</f>
        <v>3.6428571428571428</v>
      </c>
    </row>
    <row r="24" spans="1:11" x14ac:dyDescent="0.3">
      <c r="A24" t="s">
        <v>38</v>
      </c>
      <c r="B24">
        <f>COUNTIF('JADWAL INDUK'!D10:D172,"DINI AVIANTI")</f>
        <v>4</v>
      </c>
    </row>
    <row r="25" spans="1:11" x14ac:dyDescent="0.3">
      <c r="A25" t="s">
        <v>10</v>
      </c>
      <c r="B25">
        <f>COUNTIF('JADWAL INDUK'!D11:D173,"AGUSTINA")</f>
        <v>6</v>
      </c>
      <c r="K25" s="51"/>
    </row>
    <row r="26" spans="1:11" x14ac:dyDescent="0.3">
      <c r="A26" t="s">
        <v>31</v>
      </c>
      <c r="B26">
        <f>COUNTIF('JADWAL INDUK'!D12:D174,"ABDUL HARIS")</f>
        <v>4</v>
      </c>
      <c r="G26" t="s">
        <v>17</v>
      </c>
      <c r="H26">
        <f>57/26</f>
        <v>2.1923076923076925</v>
      </c>
    </row>
    <row r="27" spans="1:11" x14ac:dyDescent="0.3">
      <c r="A27" s="50" t="s">
        <v>52</v>
      </c>
      <c r="B27" s="50">
        <f>COUNTIF('JADWAL INDUK'!D13:D175,"MELANIA")</f>
        <v>0</v>
      </c>
      <c r="G27" t="s">
        <v>281</v>
      </c>
      <c r="H27">
        <f>57/3</f>
        <v>19</v>
      </c>
    </row>
    <row r="28" spans="1:11" x14ac:dyDescent="0.3">
      <c r="A28" t="s">
        <v>73</v>
      </c>
      <c r="B28">
        <f>COUNTIF('JADWAL INDUK'!D14:D176,"WINARTI")</f>
        <v>2</v>
      </c>
      <c r="G28" t="s">
        <v>300</v>
      </c>
      <c r="H28">
        <f>57/15</f>
        <v>3.8</v>
      </c>
    </row>
    <row r="29" spans="1:11" x14ac:dyDescent="0.3">
      <c r="A29" t="s">
        <v>95</v>
      </c>
      <c r="B29">
        <f>COUNTIF('JADWAL INDUK'!D16:D177,"RAHMA")</f>
        <v>3</v>
      </c>
    </row>
    <row r="30" spans="1:11" x14ac:dyDescent="0.3">
      <c r="A30" t="s">
        <v>63</v>
      </c>
      <c r="B30">
        <f>COUNTIF('JADWAL INDUK'!D16:D178,"HANIFAH")</f>
        <v>6</v>
      </c>
    </row>
    <row r="31" spans="1:11" x14ac:dyDescent="0.3">
      <c r="A31" t="s">
        <v>280</v>
      </c>
      <c r="B31">
        <f>COUNTIF('JADWAL INDUK'!D17:D179,"NORDIANA")</f>
        <v>1</v>
      </c>
    </row>
    <row r="32" spans="1:11" x14ac:dyDescent="0.3">
      <c r="A32" t="s">
        <v>101</v>
      </c>
      <c r="B32">
        <f>COUNTIF('JADWAL INDUK'!D18:D180,"SOLEHA")</f>
        <v>0</v>
      </c>
    </row>
    <row r="33" spans="1:2" x14ac:dyDescent="0.3">
      <c r="A33" s="50" t="s">
        <v>226</v>
      </c>
      <c r="B33" s="50">
        <f>COUNTIF('JADWAL INDUK'!D18:D181,"ANASTASIA")</f>
        <v>0</v>
      </c>
    </row>
  </sheetData>
  <mergeCells count="4">
    <mergeCell ref="A1:B1"/>
    <mergeCell ref="A18:B18"/>
    <mergeCell ref="D1:E1"/>
    <mergeCell ref="G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C31"/>
  <sheetViews>
    <sheetView workbookViewId="0">
      <selection activeCell="B12" sqref="B12"/>
    </sheetView>
  </sheetViews>
  <sheetFormatPr defaultRowHeight="16.5" x14ac:dyDescent="0.3"/>
  <cols>
    <col min="2" max="2" width="21.42578125" customWidth="1"/>
  </cols>
  <sheetData>
    <row r="3" spans="2:3" x14ac:dyDescent="0.3">
      <c r="B3" t="s">
        <v>221</v>
      </c>
      <c r="C3">
        <v>2</v>
      </c>
    </row>
    <row r="4" spans="2:3" x14ac:dyDescent="0.3">
      <c r="B4" t="s">
        <v>16</v>
      </c>
      <c r="C4">
        <v>1</v>
      </c>
    </row>
    <row r="5" spans="2:3" x14ac:dyDescent="0.3">
      <c r="B5" t="s">
        <v>24</v>
      </c>
      <c r="C5">
        <v>3</v>
      </c>
    </row>
    <row r="6" spans="2:3" x14ac:dyDescent="0.3">
      <c r="B6" t="s">
        <v>31</v>
      </c>
      <c r="C6">
        <v>3</v>
      </c>
    </row>
    <row r="7" spans="2:3" x14ac:dyDescent="0.3">
      <c r="B7" t="s">
        <v>252</v>
      </c>
      <c r="C7">
        <v>2</v>
      </c>
    </row>
    <row r="8" spans="2:3" x14ac:dyDescent="0.3">
      <c r="B8" t="s">
        <v>42</v>
      </c>
      <c r="C8">
        <v>2</v>
      </c>
    </row>
    <row r="9" spans="2:3" x14ac:dyDescent="0.3">
      <c r="B9" t="s">
        <v>63</v>
      </c>
      <c r="C9">
        <v>2</v>
      </c>
    </row>
    <row r="10" spans="2:3" x14ac:dyDescent="0.3">
      <c r="B10" t="s">
        <v>253</v>
      </c>
      <c r="C10">
        <v>2</v>
      </c>
    </row>
    <row r="11" spans="2:3" x14ac:dyDescent="0.3">
      <c r="B11" t="s">
        <v>226</v>
      </c>
      <c r="C11">
        <v>1</v>
      </c>
    </row>
    <row r="12" spans="2:3" x14ac:dyDescent="0.3">
      <c r="B12" t="s">
        <v>52</v>
      </c>
      <c r="C12">
        <v>2</v>
      </c>
    </row>
    <row r="13" spans="2:3" x14ac:dyDescent="0.3">
      <c r="B13" t="s">
        <v>60</v>
      </c>
      <c r="C13">
        <v>2</v>
      </c>
    </row>
    <row r="14" spans="2:3" x14ac:dyDescent="0.3">
      <c r="B14" t="s">
        <v>69</v>
      </c>
      <c r="C14">
        <v>2</v>
      </c>
    </row>
    <row r="15" spans="2:3" x14ac:dyDescent="0.3">
      <c r="B15" t="s">
        <v>73</v>
      </c>
      <c r="C15">
        <v>3</v>
      </c>
    </row>
    <row r="16" spans="2:3" x14ac:dyDescent="0.3">
      <c r="B16" t="s">
        <v>275</v>
      </c>
      <c r="C16">
        <v>2</v>
      </c>
    </row>
    <row r="17" spans="2:3" x14ac:dyDescent="0.3">
      <c r="B17" t="s">
        <v>81</v>
      </c>
      <c r="C17">
        <v>2</v>
      </c>
    </row>
    <row r="18" spans="2:3" x14ac:dyDescent="0.3">
      <c r="B18" t="s">
        <v>27</v>
      </c>
      <c r="C18">
        <v>1</v>
      </c>
    </row>
    <row r="19" spans="2:3" x14ac:dyDescent="0.3">
      <c r="B19" t="s">
        <v>218</v>
      </c>
      <c r="C19">
        <v>2</v>
      </c>
    </row>
    <row r="20" spans="2:3" x14ac:dyDescent="0.3">
      <c r="B20" t="s">
        <v>38</v>
      </c>
      <c r="C20">
        <v>2</v>
      </c>
    </row>
    <row r="21" spans="2:3" x14ac:dyDescent="0.3">
      <c r="B21" t="s">
        <v>277</v>
      </c>
      <c r="C21">
        <v>2</v>
      </c>
    </row>
    <row r="22" spans="2:3" x14ac:dyDescent="0.3">
      <c r="B22" t="s">
        <v>101</v>
      </c>
      <c r="C22">
        <v>1</v>
      </c>
    </row>
    <row r="23" spans="2:3" x14ac:dyDescent="0.3">
      <c r="B23" t="s">
        <v>56</v>
      </c>
      <c r="C23">
        <v>3</v>
      </c>
    </row>
    <row r="24" spans="2:3" x14ac:dyDescent="0.3">
      <c r="B24" t="s">
        <v>110</v>
      </c>
      <c r="C24">
        <v>3</v>
      </c>
    </row>
    <row r="25" spans="2:3" x14ac:dyDescent="0.3">
      <c r="B25" t="s">
        <v>77</v>
      </c>
      <c r="C25">
        <v>2</v>
      </c>
    </row>
    <row r="26" spans="2:3" x14ac:dyDescent="0.3">
      <c r="B26" t="s">
        <v>10</v>
      </c>
      <c r="C26">
        <v>1</v>
      </c>
    </row>
    <row r="27" spans="2:3" x14ac:dyDescent="0.3">
      <c r="B27" t="s">
        <v>112</v>
      </c>
      <c r="C27">
        <v>2</v>
      </c>
    </row>
    <row r="28" spans="2:3" x14ac:dyDescent="0.3">
      <c r="B28" t="s">
        <v>232</v>
      </c>
      <c r="C28">
        <v>2</v>
      </c>
    </row>
    <row r="29" spans="2:3" x14ac:dyDescent="0.3">
      <c r="B29" t="s">
        <v>188</v>
      </c>
      <c r="C29">
        <v>1</v>
      </c>
    </row>
    <row r="30" spans="2:3" x14ac:dyDescent="0.3">
      <c r="B30" t="s">
        <v>34</v>
      </c>
      <c r="C30">
        <v>1</v>
      </c>
    </row>
    <row r="31" spans="2:3" x14ac:dyDescent="0.3">
      <c r="B31" t="s">
        <v>45</v>
      </c>
      <c r="C3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JADWAL INDUK</vt:lpstr>
      <vt:lpstr>SIDODAMAI</vt:lpstr>
      <vt:lpstr>SIDOMULYO</vt:lpstr>
      <vt:lpstr>PELITA </vt:lpstr>
      <vt:lpstr>SELILI</vt:lpstr>
      <vt:lpstr>SUNGAI DAMA</vt:lpstr>
      <vt:lpstr>JLH. POSYANDU</vt:lpstr>
      <vt:lpstr>JLH PEMBINAAN</vt:lpstr>
      <vt:lpstr>'PELITA '!Print_Area</vt:lpstr>
      <vt:lpstr>SIDODAMAI!Print_Area</vt:lpstr>
      <vt:lpstr>SIDOMULYO!Print_Area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Administrator</cp:lastModifiedBy>
  <cp:lastPrinted>2025-04-26T03:53:16Z</cp:lastPrinted>
  <dcterms:created xsi:type="dcterms:W3CDTF">2019-05-17T01:11:06Z</dcterms:created>
  <dcterms:modified xsi:type="dcterms:W3CDTF">2025-04-26T04:25:23Z</dcterms:modified>
</cp:coreProperties>
</file>